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БП Краснообск" sheetId="1" r:id="rId1"/>
  </sheets>
  <definedNames>
    <definedName name="_xlnm.Print_Titles" localSheetId="0">'БП Краснообск'!$2:$5</definedName>
    <definedName name="_xlnm.Print_Area" localSheetId="0">'БП Краснообск'!$A:$CL</definedName>
  </definedNames>
  <calcPr fullCalcOnLoad="1" refMode="R1C1"/>
</workbook>
</file>

<file path=xl/comments1.xml><?xml version="1.0" encoding="utf-8"?>
<comments xmlns="http://schemas.openxmlformats.org/spreadsheetml/2006/main">
  <authors>
    <author>Golubeva.Yuliya</author>
    <author>vit</author>
  </authors>
  <commentList>
    <comment ref="CC100" authorId="0">
      <text>
        <r>
          <rPr>
            <b/>
            <sz val="8"/>
            <rFont val="Tahoma"/>
            <family val="2"/>
          </rPr>
          <t>Golubeva.Yuliya:</t>
        </r>
        <r>
          <rPr>
            <sz val="8"/>
            <rFont val="Tahoma"/>
            <family val="2"/>
          </rPr>
          <t xml:space="preserve">
дог. 49ПР-10 от 01.09.11г. Оплачено: 17.09.10-200 000руб., 28.09.11-660 000руб.
.
</t>
        </r>
      </text>
    </comment>
    <comment ref="CE78" authorId="0">
      <text>
        <r>
          <rPr>
            <b/>
            <sz val="8"/>
            <rFont val="Tahoma"/>
            <family val="2"/>
          </rPr>
          <t>Golubeva.Yuliya:</t>
        </r>
        <r>
          <rPr>
            <sz val="8"/>
            <rFont val="Tahoma"/>
            <family val="2"/>
          </rPr>
          <t xml:space="preserve">
установка рубильников</t>
        </r>
      </text>
    </comment>
    <comment ref="CF103" authorId="1">
      <text>
        <r>
          <rPr>
            <b/>
            <sz val="8"/>
            <rFont val="Tahoma"/>
            <family val="2"/>
          </rPr>
          <t>vit:</t>
        </r>
        <r>
          <rPr>
            <sz val="8"/>
            <rFont val="Tahoma"/>
            <family val="2"/>
          </rPr>
          <t xml:space="preserve">
200000 освоено в декабре</t>
        </r>
      </text>
    </comment>
  </commentList>
</comments>
</file>

<file path=xl/sharedStrings.xml><?xml version="1.0" encoding="utf-8"?>
<sst xmlns="http://schemas.openxmlformats.org/spreadsheetml/2006/main" count="833" uniqueCount="240">
  <si>
    <t>ЛЭП 0,4 Квт</t>
  </si>
  <si>
    <t>внешняя радиофикация</t>
  </si>
  <si>
    <t>тепловые сети</t>
  </si>
  <si>
    <t>наружные  сети ВиК</t>
  </si>
  <si>
    <t>ИТОГО ПО ГЛАВАМ 1-8</t>
  </si>
  <si>
    <t>затраты по составлению паспорта объекта</t>
  </si>
  <si>
    <t>расходы по сдаче объекта в эксплуатацию</t>
  </si>
  <si>
    <t>проектные работы</t>
  </si>
  <si>
    <t>авторский надзор за строительством</t>
  </si>
  <si>
    <t>м3</t>
  </si>
  <si>
    <t>м2</t>
  </si>
  <si>
    <t>шт.</t>
  </si>
  <si>
    <t>ГЛАВА 3. ОБЪЕКТЫ ЭНЕРГЕТИЧЕСКОГО ХОЗЯЙСТВА</t>
  </si>
  <si>
    <t>ГЛАВА 12. КОММЕРЧЕСКИЕ РАСХОДЫ</t>
  </si>
  <si>
    <t xml:space="preserve">электроэнергия </t>
  </si>
  <si>
    <t>водопотребление</t>
  </si>
  <si>
    <t>услуги связи</t>
  </si>
  <si>
    <t>АВТОСТОЯНКА</t>
  </si>
  <si>
    <t>мес.</t>
  </si>
  <si>
    <t xml:space="preserve">затраты  по  охране объекта </t>
  </si>
  <si>
    <t>декоративная штукатурка</t>
  </si>
  <si>
    <t>штукатурка ЦПР</t>
  </si>
  <si>
    <t>мес</t>
  </si>
  <si>
    <t xml:space="preserve">СЭО крыльца </t>
  </si>
  <si>
    <t xml:space="preserve">СЭО проектирование </t>
  </si>
  <si>
    <t>содержание дирекции строящегося предприятия (10%)</t>
  </si>
  <si>
    <t>получение паспорта БТИ</t>
  </si>
  <si>
    <t>получение актов-допуска</t>
  </si>
  <si>
    <t>СЭС (баканализ и т.п.)</t>
  </si>
  <si>
    <t>отдежуренные топосъемки</t>
  </si>
  <si>
    <t>тепловая энергия</t>
  </si>
  <si>
    <t>водоэмульсионная окраска</t>
  </si>
  <si>
    <t>масляная окраска стен</t>
  </si>
  <si>
    <t>ГЛАВА 6. БЛАГОУСТРОЙСТВО И ОЗЕЛЕНЕНИЕ ТЕРРИТОРИИ</t>
  </si>
  <si>
    <t>ГЛАВА 7. ВРЕМЕННЫЕ ЗДАНИЯ И СООРУЖЕНИЯ</t>
  </si>
  <si>
    <t>ИТОГО ПО ГЛАВАМ 2-6</t>
  </si>
  <si>
    <t>Раздел 10. Лифты</t>
  </si>
  <si>
    <t>ИТОГО ПО ГЛАВАМ 1-7</t>
  </si>
  <si>
    <t>ГЛАВА 8. ПРОЧИЕ РАБОТЫ И ЗАТРАТЫ</t>
  </si>
  <si>
    <t>лабораторные испытания кубиков</t>
  </si>
  <si>
    <t>Проект "Сибэл" (электрика)</t>
  </si>
  <si>
    <t>внешняя радиофикация (УКВ)</t>
  </si>
  <si>
    <t xml:space="preserve"> СЭО обследование </t>
  </si>
  <si>
    <t>Устройство мозаично-бетонных покрытий(30 мм)</t>
  </si>
  <si>
    <t>ВСЕГО ПО БП - Жилой дом</t>
  </si>
  <si>
    <t xml:space="preserve"> </t>
  </si>
  <si>
    <t>кол-во</t>
  </si>
  <si>
    <t>цена</t>
  </si>
  <si>
    <t>ст-ть</t>
  </si>
  <si>
    <t>пересчитано - формула</t>
  </si>
  <si>
    <t>ЛЭП 0,4 Квт (ввод в автопарковку и ЖД)</t>
  </si>
  <si>
    <t>техобслуживание площадки (электрика)</t>
  </si>
  <si>
    <t xml:space="preserve">ГЛАВА 9. СОДЕРЖАНИЕ ДИРЕКЦИИ </t>
  </si>
  <si>
    <t>экспертиза проектной документации</t>
  </si>
  <si>
    <t>ГЛАВА 4. ОБЪЕКТЫ  СВЯЗИ</t>
  </si>
  <si>
    <t>ГЛАВА 10. ПРОЕКТНЫЕ  РАБОТЫ</t>
  </si>
  <si>
    <t>план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</si>
  <si>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</si>
  <si>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</si>
  <si>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</si>
  <si>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</si>
  <si>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</si>
  <si>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</si>
  <si>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</si>
  <si>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</si>
  <si>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</si>
  <si>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</si>
  <si>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</si>
  <si>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ГЛАВА 5. НАРУЖНЫЕ СЕТИ </t>
  </si>
  <si>
    <t>1 декада</t>
  </si>
  <si>
    <t>факт</t>
  </si>
  <si>
    <t>2 декада</t>
  </si>
  <si>
    <t>3 декада</t>
  </si>
  <si>
    <t>ремонт оборудования</t>
  </si>
  <si>
    <t>содержание площадки</t>
  </si>
  <si>
    <t>Затраты по документам</t>
  </si>
  <si>
    <t>Проект производства работ</t>
  </si>
  <si>
    <t>кол</t>
  </si>
  <si>
    <t>сумма</t>
  </si>
  <si>
    <t>Итого план за октябрь</t>
  </si>
  <si>
    <t>Итого факт за октябрь</t>
  </si>
  <si>
    <t>Итого факт за сентябрь</t>
  </si>
  <si>
    <t>Итого план за сентябрь</t>
  </si>
  <si>
    <t>покупка весов электронных</t>
  </si>
  <si>
    <t>Поставка+ монтаж 2 лифтов (ЛифтКомплекс)</t>
  </si>
  <si>
    <t>Остаток полученный расчетным путем на 31.10.11</t>
  </si>
  <si>
    <t>Остаток на 31.10.11</t>
  </si>
  <si>
    <t>СЭО корректировка проектной документации</t>
  </si>
  <si>
    <t>временное эл.с набжение площадки</t>
  </si>
  <si>
    <t>Остаток полученный расчетным путем на 30.11.11</t>
  </si>
  <si>
    <t>Поставка+ монтаж 2 лифтов (Империя голд)</t>
  </si>
  <si>
    <t>остаток полученный расчетным путем на 31.12.11 года</t>
  </si>
  <si>
    <t>гос.пошлина</t>
  </si>
  <si>
    <t>декабрь</t>
  </si>
  <si>
    <t>Девали (обследование, проектирование,,)</t>
  </si>
  <si>
    <t xml:space="preserve">декабрь </t>
  </si>
  <si>
    <t>остаток на 31.12.11 года</t>
  </si>
  <si>
    <t>2012 год</t>
  </si>
  <si>
    <t>м.п.</t>
  </si>
  <si>
    <t>вентилируемый фасад</t>
  </si>
  <si>
    <t>штукатурный фасад</t>
  </si>
  <si>
    <t>тепловые сети и ГВС</t>
  </si>
  <si>
    <t>Девали корректировка проекта</t>
  </si>
  <si>
    <t>Экспертное исследование</t>
  </si>
  <si>
    <t>вознаграждение риэлтора (5%) от ст-ти</t>
  </si>
  <si>
    <t>2013 год</t>
  </si>
  <si>
    <t>ООО "Строймеханизм" (договор №12/10/2011 от 12.10.11 г., действует до 31.05.12 г.)</t>
  </si>
  <si>
    <t>ООО "Монтажэнергострой" (договор №0503/ 2012 от 05.03.12 г., действует до 15.06.12 г.)</t>
  </si>
  <si>
    <t>ООО "Регион" (договор №3003/2012 от 30.03.12 г., действует до __.__.12 г. - проплачен аванс)</t>
  </si>
  <si>
    <t>ООО "Эвокон" (договор №2801/2010 от 28.01.10 г., действует до __.__.12 г.)</t>
  </si>
  <si>
    <t>ООО ИСК "Жилстрой" (договор №10/02/2012МФ, №10/02/2012 и №10/02/2012-2  от 10.02.12 г., действуют до 31.07.12 г.)</t>
  </si>
  <si>
    <t>ООО "Лифткомплекс" (договор №2507/2011 от 28.07.11 г., действует до 31.01.12 г.)</t>
  </si>
  <si>
    <t>Подрядчик - не определён</t>
  </si>
  <si>
    <t>Остаток на 31.03.12 г.</t>
  </si>
  <si>
    <t>Остаток на 29.02.12 г.</t>
  </si>
  <si>
    <t>Ед. измер.</t>
  </si>
  <si>
    <r>
      <t>21/</t>
    </r>
    <r>
      <rPr>
        <sz val="8"/>
        <rFont val="Times New Roman"/>
        <family val="1"/>
      </rPr>
      <t>15,6</t>
    </r>
    <r>
      <rPr>
        <sz val="9"/>
        <rFont val="Times New Roman"/>
        <family val="1"/>
      </rPr>
      <t xml:space="preserve"> / 11</t>
    </r>
  </si>
  <si>
    <t>Кладка внутренних стен в 1/2 кирпича (с укладкой перемычек)</t>
  </si>
  <si>
    <t xml:space="preserve">Кладка перегородок из сибита </t>
  </si>
  <si>
    <t>Кладка перегородок  из ПГП,толщ..80мм</t>
  </si>
  <si>
    <t>Кладка ограждений балконов</t>
  </si>
  <si>
    <t>Кладка вентканалов</t>
  </si>
  <si>
    <t>Монтаж окон и балконных дверей</t>
  </si>
  <si>
    <t>Кладка наружных стен из кирпича (т.250 мм), с монтажём перемычек</t>
  </si>
  <si>
    <t>Установка дверей, в т.ч.:</t>
  </si>
  <si>
    <t>двери деревянные (в квартиры);</t>
  </si>
  <si>
    <t>двери ДМП (противопожарные);</t>
  </si>
  <si>
    <t>Устройство кровель, в т.ч. на террасах</t>
  </si>
  <si>
    <t>Внутренняя отделка:</t>
  </si>
  <si>
    <t xml:space="preserve">Устройство бетонных полов 200 мм </t>
  </si>
  <si>
    <t xml:space="preserve">Устройство бетонных покрытий 40 мм </t>
  </si>
  <si>
    <t>Устройство полов (фибростяжек)</t>
  </si>
  <si>
    <t xml:space="preserve">Стяжки из ЦПР до 60 мм </t>
  </si>
  <si>
    <t>Наружняя отделка фасада, в т.ч.:</t>
  </si>
  <si>
    <t xml:space="preserve">Электроснабжение </t>
  </si>
  <si>
    <t xml:space="preserve">Монтаж систем отопления и теплоснабжения </t>
  </si>
  <si>
    <t>Монтаж систем вентиляции</t>
  </si>
  <si>
    <t xml:space="preserve">Водоснабжение и канализация </t>
  </si>
  <si>
    <t xml:space="preserve">Пожарная сигнализация </t>
  </si>
  <si>
    <t>Монтаж ИТП</t>
  </si>
  <si>
    <t>Устройство крылец</t>
  </si>
  <si>
    <t>Внутренние инженерные системы</t>
  </si>
  <si>
    <t>Наружная отделка, в т.ч.:</t>
  </si>
  <si>
    <t>Благоустройство на кровле стоянки, в т.ч.:</t>
  </si>
  <si>
    <t>Устройство полов, в т.ч.:</t>
  </si>
  <si>
    <t>Монтаж ворот (въезд в парковку)</t>
  </si>
  <si>
    <t>Установка окон.</t>
  </si>
  <si>
    <t>2 / 4,6</t>
  </si>
  <si>
    <t>Устройство кровель</t>
  </si>
  <si>
    <t>керамическая плитка</t>
  </si>
  <si>
    <t xml:space="preserve">  </t>
  </si>
  <si>
    <t>Монтаж систем вентиляции и дымоудаления</t>
  </si>
  <si>
    <t>укладка плитки</t>
  </si>
  <si>
    <t xml:space="preserve">устройство газона </t>
  </si>
  <si>
    <t>устройство асфальтобетонных покрытий</t>
  </si>
  <si>
    <t>Монтаж сисем водоснабжения и канализации</t>
  </si>
  <si>
    <t>Монтаж охрано-пожарной сигнализации</t>
  </si>
  <si>
    <t xml:space="preserve">побелка стен и потолков </t>
  </si>
  <si>
    <t>Планирется "Империя голд"</t>
  </si>
  <si>
    <t>штукатурный антивандальный фасад</t>
  </si>
  <si>
    <r>
      <rPr>
        <b/>
        <sz val="10"/>
        <rFont val="Times New Roman"/>
        <family val="1"/>
      </rPr>
      <t xml:space="preserve">Монтаж </t>
    </r>
    <r>
      <rPr>
        <sz val="10"/>
        <rFont val="Times New Roman"/>
        <family val="1"/>
      </rPr>
      <t>(с поставкой)</t>
    </r>
    <r>
      <rPr>
        <b/>
        <sz val="10"/>
        <rFont val="Times New Roman"/>
        <family val="1"/>
      </rPr>
      <t xml:space="preserve"> 2-х лифтов</t>
    </r>
    <r>
      <rPr>
        <sz val="10"/>
        <rFont val="Times New Roman"/>
        <family val="1"/>
      </rPr>
      <t xml:space="preserve"> в 1</t>
    </r>
    <r>
      <rPr>
        <sz val="8"/>
        <rFont val="Times New Roman"/>
        <family val="1"/>
      </rPr>
      <t>-ом</t>
    </r>
    <r>
      <rPr>
        <sz val="10"/>
        <rFont val="Times New Roman"/>
        <family val="1"/>
      </rPr>
      <t xml:space="preserve"> подъезде</t>
    </r>
  </si>
  <si>
    <r>
      <rPr>
        <b/>
        <sz val="10"/>
        <rFont val="Times New Roman"/>
        <family val="1"/>
      </rPr>
      <t xml:space="preserve">Монтаж </t>
    </r>
    <r>
      <rPr>
        <sz val="10"/>
        <rFont val="Times New Roman"/>
        <family val="1"/>
      </rPr>
      <t>(с поставкой)</t>
    </r>
    <r>
      <rPr>
        <b/>
        <sz val="10"/>
        <rFont val="Times New Roman"/>
        <family val="1"/>
      </rPr>
      <t xml:space="preserve"> 2-х лифтов</t>
    </r>
    <r>
      <rPr>
        <sz val="10"/>
        <rFont val="Times New Roman"/>
        <family val="1"/>
      </rPr>
      <t xml:space="preserve"> во 2</t>
    </r>
    <r>
      <rPr>
        <sz val="8"/>
        <rFont val="Times New Roman"/>
        <family val="1"/>
      </rPr>
      <t>-ом</t>
    </r>
    <r>
      <rPr>
        <sz val="10"/>
        <rFont val="Times New Roman"/>
        <family val="1"/>
      </rPr>
      <t xml:space="preserve"> подъезде</t>
    </r>
  </si>
  <si>
    <t>Внутренняя отделка стен и потолков, в т.ч.:</t>
  </si>
  <si>
    <t>Кладка внутренних стен (т. 250 мм)</t>
  </si>
  <si>
    <r>
      <t xml:space="preserve">18/ </t>
    </r>
    <r>
      <rPr>
        <sz val="8"/>
        <rFont val="Times New Roman"/>
        <family val="1"/>
      </rPr>
      <t xml:space="preserve">15,6 </t>
    </r>
    <r>
      <rPr>
        <sz val="9"/>
        <rFont val="Times New Roman"/>
        <family val="1"/>
      </rPr>
      <t>/5</t>
    </r>
  </si>
  <si>
    <r>
      <t>10/</t>
    </r>
    <r>
      <rPr>
        <sz val="8"/>
        <rFont val="Times New Roman"/>
        <family val="1"/>
      </rPr>
      <t>3,75</t>
    </r>
    <r>
      <rPr>
        <sz val="9"/>
        <rFont val="Times New Roman"/>
        <family val="1"/>
      </rPr>
      <t>/20</t>
    </r>
  </si>
  <si>
    <t xml:space="preserve">Остаток на 31.01.12 г. </t>
  </si>
  <si>
    <t>№ п/п</t>
  </si>
  <si>
    <t>Наименование работ</t>
  </si>
  <si>
    <r>
      <t xml:space="preserve">График производства работ по объекту: "Многоэтажный жилой дом со встроенным комплексом соцкультбыта и подземной автопарковкой" в </t>
    </r>
    <r>
      <rPr>
        <b/>
        <sz val="13"/>
        <rFont val="Times New Roman"/>
        <family val="1"/>
      </rPr>
      <t>пос. Краснообск</t>
    </r>
  </si>
  <si>
    <t>Информация о Подрядчиках</t>
  </si>
  <si>
    <t xml:space="preserve">Установка дверей </t>
  </si>
  <si>
    <t>м²</t>
  </si>
  <si>
    <r>
      <t xml:space="preserve">3/ </t>
    </r>
    <r>
      <rPr>
        <sz val="8"/>
        <rFont val="Times New Roman"/>
        <family val="1"/>
      </rPr>
      <t>0</t>
    </r>
    <r>
      <rPr>
        <sz val="9"/>
        <rFont val="Times New Roman"/>
        <family val="1"/>
      </rPr>
      <t xml:space="preserve"> /6</t>
    </r>
  </si>
  <si>
    <t>Наружние инженерные сети</t>
  </si>
  <si>
    <t>м.п</t>
  </si>
  <si>
    <t xml:space="preserve">Сети теплоснабжения и горячего водоснабжения </t>
  </si>
  <si>
    <t xml:space="preserve">Сети холодного водоснабжения  </t>
  </si>
  <si>
    <t>Канализация</t>
  </si>
  <si>
    <r>
      <t xml:space="preserve">Сети электроснабжения </t>
    </r>
    <r>
      <rPr>
        <sz val="9"/>
        <rFont val="Times New Roman"/>
        <family val="1"/>
      </rPr>
      <t xml:space="preserve">(0,4 кВт - ввод в автопарковку) </t>
    </r>
  </si>
  <si>
    <r>
      <t xml:space="preserve">Сети электроснабжения </t>
    </r>
    <r>
      <rPr>
        <sz val="9"/>
        <rFont val="Times New Roman"/>
        <family val="1"/>
      </rPr>
      <t xml:space="preserve">(0,4 кВт - ввод в жилой дом) </t>
    </r>
  </si>
  <si>
    <r>
      <t xml:space="preserve">ООО "РЭМО" (договор №1403/2012 от 14.03.12 г., действует до 20.07.12 г.) - </t>
    </r>
    <r>
      <rPr>
        <b/>
        <sz val="8"/>
        <rFont val="Times New Roman"/>
        <family val="1"/>
      </rPr>
      <t>требует расторжения</t>
    </r>
  </si>
  <si>
    <t>Остаток на 30.06.12 г.</t>
  </si>
  <si>
    <t>Отделка ниш под  отопление (конвектора)</t>
  </si>
  <si>
    <t>Штукатурка стен гипсовая и ЦПР</t>
  </si>
  <si>
    <t>Директор ООО "Каркас"    _________________________С.А.Стрепетов</t>
  </si>
  <si>
    <t xml:space="preserve">Постановка объекта на кадастровый учёт </t>
  </si>
  <si>
    <t>Мероприятия по сдаче объекта: получение справок комитетов и департаментов</t>
  </si>
  <si>
    <t>Устройство монолитного каркаса</t>
  </si>
  <si>
    <t>Устройство лестниц, в т.ч. по 2-му подъезду (ЛМ)</t>
  </si>
  <si>
    <r>
      <t xml:space="preserve">Устройство лестниц, </t>
    </r>
    <r>
      <rPr>
        <sz val="9"/>
        <rFont val="Times New Roman"/>
        <family val="1"/>
      </rPr>
      <t xml:space="preserve">   по 1</t>
    </r>
    <r>
      <rPr>
        <sz val="8"/>
        <rFont val="Times New Roman"/>
        <family val="1"/>
      </rPr>
      <t>-му</t>
    </r>
    <r>
      <rPr>
        <sz val="9"/>
        <rFont val="Times New Roman"/>
        <family val="1"/>
      </rPr>
      <t xml:space="preserve"> подъезду ( ЛМП )</t>
    </r>
  </si>
  <si>
    <t>двери входные , незадымляемых лестниц;</t>
  </si>
  <si>
    <t xml:space="preserve">Укладка плитки </t>
  </si>
  <si>
    <t>Штукатурка и чистовая отделка МОП, технических помещений</t>
  </si>
  <si>
    <t>Отделка потолков, стен (в т.ч. груновка, шпатлёвка и окраска).</t>
  </si>
  <si>
    <t>Телевидение</t>
  </si>
  <si>
    <t xml:space="preserve">Получение справки БТИ и техпаспорта </t>
  </si>
  <si>
    <t>Получение разрешения на ввод</t>
  </si>
  <si>
    <t>Малые формы</t>
  </si>
  <si>
    <t>Каркас здания</t>
  </si>
  <si>
    <t xml:space="preserve">Благоустройство   </t>
  </si>
  <si>
    <t>Директор ООО "Каркас" _______________С.А.Стрепетов</t>
  </si>
  <si>
    <t>Подрядчик</t>
  </si>
  <si>
    <t>Строймеханизм</t>
  </si>
  <si>
    <t>нет</t>
  </si>
  <si>
    <t>Монтажэнергострой</t>
  </si>
  <si>
    <t>РЭМО</t>
  </si>
  <si>
    <t xml:space="preserve">РИЧ </t>
  </si>
  <si>
    <t>Эвокон</t>
  </si>
  <si>
    <t>Жилстрой</t>
  </si>
  <si>
    <t>Престиж</t>
  </si>
  <si>
    <t>Сибсервис</t>
  </si>
  <si>
    <t>Сибирская компания</t>
  </si>
  <si>
    <t>Лифткомплекс</t>
  </si>
  <si>
    <t>Союзлифтмонтаж</t>
  </si>
  <si>
    <t>Город мастеров</t>
  </si>
  <si>
    <t>Устройство полов на тех этажах</t>
  </si>
  <si>
    <t>СибсервисН</t>
  </si>
  <si>
    <t>СМУ-806</t>
  </si>
  <si>
    <t>Устройство лестниц и площадок и др работы</t>
  </si>
  <si>
    <t>Обработка воздуховодов огнезадерж составом</t>
  </si>
  <si>
    <t>СМУ-806 в т.ч. Сети 0,4кВ</t>
  </si>
  <si>
    <t>кровля автостоянки</t>
  </si>
  <si>
    <t>См. кровля</t>
  </si>
  <si>
    <t>СЭО</t>
  </si>
  <si>
    <t>м³</t>
  </si>
  <si>
    <t>шт./м³ / шт.</t>
  </si>
  <si>
    <t>шт./м²</t>
  </si>
  <si>
    <t xml:space="preserve">Монтаж мусоропроводов </t>
  </si>
  <si>
    <t>Мусоропровод материалы</t>
  </si>
  <si>
    <t>Регион(работа)</t>
  </si>
  <si>
    <t>Элара (материалы)</t>
  </si>
  <si>
    <t>Огнезащитная обработка воздуховодов</t>
  </si>
  <si>
    <t>Теплотехническое обследование</t>
  </si>
  <si>
    <t>Фактический статус на 20.04.13 - готово: да/нет</t>
  </si>
  <si>
    <t>да</t>
  </si>
  <si>
    <t>1-14 этаж: да
15-16 этажи: нет</t>
  </si>
  <si>
    <t>да (осталось 6 комплектов смонтировать)</t>
  </si>
  <si>
    <t>на 50%</t>
  </si>
  <si>
    <t>на 85%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</si>
</sst>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\-#,##0.0\ "/>
    <numFmt numFmtId="166" formatCode="#,##0_ ;\-#,##0\ "/>
    <numFmt numFmtId="167" formatCode="#,##0.0"/>
    <numFmt numFmtId="168" formatCode="0.000"/>
    <numFmt numFmtId="169" formatCode="#,##0.00_ ;\-#,##0.00\ "/>
    <numFmt numFmtId="170" formatCode="#,##0.000"/>
    <numFmt numFmtId="171" formatCode="#,##0.000_ ;\-#,##0.000\ "/>
    <numFmt numFmtId="172" formatCode="#,##0.000000"/>
    <numFmt numFmtId="173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left" vertical="center" wrapText="1"/>
    </xf>
    <xf numFmtId="4" fontId="8" fillId="35" borderId="1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vertical="center"/>
    </xf>
    <xf numFmtId="4" fontId="3" fillId="36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Continuous" vertical="center" wrapText="1"/>
    </xf>
    <xf numFmtId="4" fontId="3" fillId="37" borderId="10" xfId="0" applyNumberFormat="1" applyFont="1" applyFill="1" applyBorder="1" applyAlignment="1">
      <alignment horizontal="centerContinuous" vertical="center"/>
    </xf>
    <xf numFmtId="4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Continuous" vertical="center"/>
    </xf>
    <xf numFmtId="4" fontId="8" fillId="37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4" fontId="61" fillId="33" borderId="0" xfId="0" applyNumberFormat="1" applyFont="1" applyFill="1" applyAlignment="1">
      <alignment/>
    </xf>
    <xf numFmtId="4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/>
    </xf>
    <xf numFmtId="4" fontId="3" fillId="39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33" borderId="0" xfId="0" applyNumberFormat="1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/>
    </xf>
    <xf numFmtId="4" fontId="8" fillId="40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62" fillId="0" borderId="10" xfId="0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vertical="center"/>
    </xf>
    <xf numFmtId="4" fontId="3" fillId="37" borderId="10" xfId="0" applyNumberFormat="1" applyFont="1" applyFill="1" applyBorder="1" applyAlignment="1">
      <alignment vertical="center"/>
    </xf>
    <xf numFmtId="4" fontId="8" fillId="37" borderId="10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vertical="center"/>
    </xf>
    <xf numFmtId="4" fontId="3" fillId="36" borderId="10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 wrapText="1"/>
    </xf>
    <xf numFmtId="4" fontId="8" fillId="33" borderId="14" xfId="0" applyNumberFormat="1" applyFont="1" applyFill="1" applyBorder="1" applyAlignment="1">
      <alignment vertical="center" wrapText="1"/>
    </xf>
    <xf numFmtId="4" fontId="61" fillId="33" borderId="10" xfId="0" applyNumberFormat="1" applyFont="1" applyFill="1" applyBorder="1" applyAlignment="1">
      <alignment vertical="center" wrapText="1"/>
    </xf>
    <xf numFmtId="4" fontId="61" fillId="33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 wrapText="1"/>
    </xf>
    <xf numFmtId="4" fontId="8" fillId="33" borderId="15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41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38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 horizontal="center" vertical="center"/>
    </xf>
    <xf numFmtId="4" fontId="14" fillId="33" borderId="12" xfId="0" applyNumberFormat="1" applyFont="1" applyFill="1" applyBorder="1" applyAlignment="1">
      <alignment horizontal="center" vertical="center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center" wrapText="1"/>
    </xf>
    <xf numFmtId="4" fontId="14" fillId="33" borderId="14" xfId="0" applyNumberFormat="1" applyFont="1" applyFill="1" applyBorder="1" applyAlignment="1">
      <alignment vertical="center" wrapText="1"/>
    </xf>
    <xf numFmtId="4" fontId="14" fillId="33" borderId="11" xfId="0" applyNumberFormat="1" applyFont="1" applyFill="1" applyBorder="1" applyAlignment="1">
      <alignment vertical="center" wrapText="1"/>
    </xf>
    <xf numFmtId="4" fontId="14" fillId="33" borderId="15" xfId="0" applyNumberFormat="1" applyFont="1" applyFill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/>
    </xf>
    <xf numFmtId="4" fontId="63" fillId="33" borderId="10" xfId="0" applyNumberFormat="1" applyFont="1" applyFill="1" applyBorder="1" applyAlignment="1">
      <alignment horizontal="center" vertical="center"/>
    </xf>
    <xf numFmtId="4" fontId="14" fillId="33" borderId="12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vertical="center"/>
    </xf>
    <xf numFmtId="4" fontId="14" fillId="33" borderId="12" xfId="0" applyNumberFormat="1" applyFont="1" applyFill="1" applyBorder="1" applyAlignment="1">
      <alignment vertical="center" wrapText="1"/>
    </xf>
    <xf numFmtId="4" fontId="14" fillId="33" borderId="14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4" fontId="6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 horizontal="center"/>
    </xf>
    <xf numFmtId="4" fontId="14" fillId="38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61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38" borderId="14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33" borderId="17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/>
    </xf>
    <xf numFmtId="4" fontId="14" fillId="33" borderId="19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/>
    </xf>
    <xf numFmtId="4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4" fontId="63" fillId="0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4" fontId="13" fillId="38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vertical="center"/>
    </xf>
    <xf numFmtId="4" fontId="14" fillId="34" borderId="10" xfId="0" applyNumberFormat="1" applyFont="1" applyFill="1" applyBorder="1" applyAlignment="1">
      <alignment/>
    </xf>
    <xf numFmtId="4" fontId="14" fillId="34" borderId="10" xfId="0" applyNumberFormat="1" applyFont="1" applyFill="1" applyBorder="1" applyAlignment="1">
      <alignment horizontal="center"/>
    </xf>
    <xf numFmtId="4" fontId="13" fillId="37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vertical="center"/>
    </xf>
    <xf numFmtId="4" fontId="63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3" fillId="19" borderId="10" xfId="0" applyNumberFormat="1" applyFont="1" applyFill="1" applyBorder="1" applyAlignment="1">
      <alignment horizontal="center" vertical="center" wrapText="1"/>
    </xf>
    <xf numFmtId="4" fontId="14" fillId="19" borderId="10" xfId="0" applyNumberFormat="1" applyFont="1" applyFill="1" applyBorder="1" applyAlignment="1">
      <alignment horizontal="center" vertical="center"/>
    </xf>
    <xf numFmtId="4" fontId="14" fillId="19" borderId="10" xfId="0" applyNumberFormat="1" applyFont="1" applyFill="1" applyBorder="1" applyAlignment="1">
      <alignment horizontal="center"/>
    </xf>
    <xf numFmtId="4" fontId="13" fillId="19" borderId="10" xfId="0" applyNumberFormat="1" applyFont="1" applyFill="1" applyBorder="1" applyAlignment="1">
      <alignment horizontal="center" vertical="center"/>
    </xf>
    <xf numFmtId="4" fontId="63" fillId="19" borderId="10" xfId="0" applyNumberFormat="1" applyFont="1" applyFill="1" applyBorder="1" applyAlignment="1">
      <alignment horizontal="center" vertical="center"/>
    </xf>
    <xf numFmtId="4" fontId="14" fillId="38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19" borderId="18" xfId="0" applyNumberFormat="1" applyFont="1" applyFill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left" vertical="center" wrapText="1"/>
    </xf>
    <xf numFmtId="4" fontId="14" fillId="33" borderId="20" xfId="0" applyNumberFormat="1" applyFont="1" applyFill="1" applyBorder="1" applyAlignment="1">
      <alignment horizontal="center" vertical="center"/>
    </xf>
    <xf numFmtId="4" fontId="14" fillId="33" borderId="20" xfId="0" applyNumberFormat="1" applyFont="1" applyFill="1" applyBorder="1" applyAlignment="1">
      <alignment vertical="center"/>
    </xf>
    <xf numFmtId="4" fontId="14" fillId="33" borderId="18" xfId="0" applyNumberFormat="1" applyFont="1" applyFill="1" applyBorder="1" applyAlignment="1">
      <alignment vertical="center"/>
    </xf>
    <xf numFmtId="4" fontId="14" fillId="33" borderId="18" xfId="0" applyNumberFormat="1" applyFont="1" applyFill="1" applyBorder="1" applyAlignment="1">
      <alignment vertical="center" wrapText="1"/>
    </xf>
    <xf numFmtId="4" fontId="14" fillId="33" borderId="20" xfId="0" applyNumberFormat="1" applyFont="1" applyFill="1" applyBorder="1" applyAlignment="1">
      <alignment vertical="center" wrapText="1"/>
    </xf>
    <xf numFmtId="4" fontId="14" fillId="33" borderId="21" xfId="0" applyNumberFormat="1" applyFont="1" applyFill="1" applyBorder="1" applyAlignment="1">
      <alignment vertical="center" wrapText="1"/>
    </xf>
    <xf numFmtId="4" fontId="14" fillId="33" borderId="22" xfId="0" applyNumberFormat="1" applyFont="1" applyFill="1" applyBorder="1" applyAlignment="1">
      <alignment vertical="center" wrapText="1"/>
    </xf>
    <xf numFmtId="4" fontId="14" fillId="33" borderId="22" xfId="0" applyNumberFormat="1" applyFont="1" applyFill="1" applyBorder="1" applyAlignment="1">
      <alignment vertical="center"/>
    </xf>
    <xf numFmtId="4" fontId="14" fillId="38" borderId="18" xfId="0" applyNumberFormat="1" applyFont="1" applyFill="1" applyBorder="1" applyAlignment="1">
      <alignment horizontal="center" vertical="center"/>
    </xf>
    <xf numFmtId="4" fontId="14" fillId="33" borderId="21" xfId="0" applyNumberFormat="1" applyFont="1" applyFill="1" applyBorder="1" applyAlignment="1">
      <alignment horizontal="center" vertical="center"/>
    </xf>
    <xf numFmtId="4" fontId="14" fillId="33" borderId="23" xfId="0" applyNumberFormat="1" applyFont="1" applyFill="1" applyBorder="1" applyAlignment="1">
      <alignment horizontal="center" vertical="center"/>
    </xf>
    <xf numFmtId="4" fontId="14" fillId="33" borderId="22" xfId="0" applyNumberFormat="1" applyFont="1" applyFill="1" applyBorder="1" applyAlignment="1">
      <alignment horizontal="center" vertical="center"/>
    </xf>
    <xf numFmtId="4" fontId="14" fillId="38" borderId="2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14" fillId="0" borderId="16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horizontal="center" wrapText="1"/>
    </xf>
    <xf numFmtId="4" fontId="14" fillId="0" borderId="20" xfId="0" applyNumberFormat="1" applyFont="1" applyBorder="1" applyAlignment="1">
      <alignment horizontal="center" vertical="center" wrapText="1"/>
    </xf>
    <xf numFmtId="4" fontId="14" fillId="33" borderId="2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 horizontal="center" vertical="center"/>
    </xf>
    <xf numFmtId="4" fontId="14" fillId="38" borderId="2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wrapText="1"/>
    </xf>
    <xf numFmtId="0" fontId="11" fillId="33" borderId="10" xfId="0" applyNumberFormat="1" applyFont="1" applyFill="1" applyBorder="1" applyAlignment="1">
      <alignment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/>
    </xf>
    <xf numFmtId="0" fontId="65" fillId="0" borderId="14" xfId="0" applyFont="1" applyFill="1" applyBorder="1" applyAlignment="1">
      <alignment vertical="distributed" wrapText="1"/>
    </xf>
    <xf numFmtId="0" fontId="15" fillId="33" borderId="10" xfId="0" applyNumberFormat="1" applyFont="1" applyFill="1" applyBorder="1" applyAlignment="1">
      <alignment vertical="distributed"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11" fillId="0" borderId="10" xfId="0" applyNumberFormat="1" applyFont="1" applyBorder="1" applyAlignment="1">
      <alignment/>
    </xf>
    <xf numFmtId="4" fontId="8" fillId="35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/>
    </xf>
    <xf numFmtId="4" fontId="8" fillId="19" borderId="1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42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8" fillId="37" borderId="0" xfId="0" applyNumberFormat="1" applyFont="1" applyFill="1" applyAlignment="1">
      <alignment/>
    </xf>
    <xf numFmtId="4" fontId="8" fillId="39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8" fillId="37" borderId="10" xfId="0" applyNumberFormat="1" applyFont="1" applyFill="1" applyBorder="1" applyAlignment="1">
      <alignment/>
    </xf>
    <xf numFmtId="4" fontId="8" fillId="33" borderId="0" xfId="0" applyNumberFormat="1" applyFont="1" applyFill="1" applyAlignment="1">
      <alignment vertical="center"/>
    </xf>
    <xf numFmtId="4" fontId="8" fillId="33" borderId="0" xfId="0" applyNumberFormat="1" applyFont="1" applyFill="1" applyAlignment="1">
      <alignment vertical="center" wrapText="1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Alignment="1">
      <alignment wrapText="1"/>
    </xf>
    <xf numFmtId="4" fontId="8" fillId="33" borderId="0" xfId="0" applyNumberFormat="1" applyFont="1" applyFill="1" applyBorder="1" applyAlignment="1">
      <alignment wrapText="1"/>
    </xf>
    <xf numFmtId="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vertical="distributed" wrapText="1"/>
    </xf>
    <xf numFmtId="4" fontId="20" fillId="33" borderId="10" xfId="0" applyNumberFormat="1" applyFont="1" applyFill="1" applyBorder="1" applyAlignment="1">
      <alignment/>
    </xf>
    <xf numFmtId="0" fontId="65" fillId="0" borderId="15" xfId="0" applyFont="1" applyFill="1" applyBorder="1" applyAlignment="1">
      <alignment vertical="distributed" wrapText="1"/>
    </xf>
    <xf numFmtId="0" fontId="65" fillId="0" borderId="12" xfId="0" applyFont="1" applyFill="1" applyBorder="1" applyAlignment="1">
      <alignment vertical="distributed" wrapText="1"/>
    </xf>
    <xf numFmtId="4" fontId="11" fillId="0" borderId="14" xfId="0" applyNumberFormat="1" applyFont="1" applyFill="1" applyBorder="1" applyAlignment="1">
      <alignment horizontal="left" vertical="distributed" wrapText="1"/>
    </xf>
    <xf numFmtId="4" fontId="11" fillId="33" borderId="14" xfId="0" applyNumberFormat="1" applyFont="1" applyFill="1" applyBorder="1" applyAlignment="1">
      <alignment horizontal="left" vertical="distributed" wrapText="1"/>
    </xf>
    <xf numFmtId="4" fontId="11" fillId="33" borderId="10" xfId="0" applyNumberFormat="1" applyFont="1" applyFill="1" applyBorder="1" applyAlignment="1">
      <alignment horizontal="left" vertical="distributed" wrapText="1"/>
    </xf>
    <xf numFmtId="4" fontId="11" fillId="0" borderId="10" xfId="0" applyNumberFormat="1" applyFont="1" applyFill="1" applyBorder="1" applyAlignment="1">
      <alignment horizontal="left" vertical="distributed" wrapText="1"/>
    </xf>
    <xf numFmtId="4" fontId="15" fillId="0" borderId="10" xfId="0" applyNumberFormat="1" applyFont="1" applyFill="1" applyBorder="1" applyAlignment="1">
      <alignment horizontal="left" vertical="distributed" wrapText="1"/>
    </xf>
    <xf numFmtId="4" fontId="62" fillId="0" borderId="10" xfId="0" applyNumberFormat="1" applyFont="1" applyFill="1" applyBorder="1" applyAlignment="1">
      <alignment horizontal="left" vertical="distributed" wrapText="1"/>
    </xf>
    <xf numFmtId="4" fontId="3" fillId="33" borderId="10" xfId="0" applyNumberFormat="1" applyFont="1" applyFill="1" applyBorder="1" applyAlignment="1">
      <alignment horizontal="left" vertical="distributed" wrapText="1"/>
    </xf>
    <xf numFmtId="4" fontId="8" fillId="33" borderId="10" xfId="0" applyNumberFormat="1" applyFont="1" applyFill="1" applyBorder="1" applyAlignment="1">
      <alignment horizontal="centerContinuous" vertical="distributed" wrapText="1"/>
    </xf>
    <xf numFmtId="4" fontId="8" fillId="33" borderId="10" xfId="0" applyNumberFormat="1" applyFont="1" applyFill="1" applyBorder="1" applyAlignment="1">
      <alignment horizontal="left" vertical="distributed" wrapText="1"/>
    </xf>
    <xf numFmtId="4" fontId="3" fillId="37" borderId="10" xfId="0" applyNumberFormat="1" applyFont="1" applyFill="1" applyBorder="1" applyAlignment="1">
      <alignment horizontal="centerContinuous" vertical="distributed" wrapText="1"/>
    </xf>
    <xf numFmtId="4" fontId="61" fillId="33" borderId="10" xfId="0" applyNumberFormat="1" applyFont="1" applyFill="1" applyBorder="1" applyAlignment="1">
      <alignment horizontal="left" vertical="distributed" wrapText="1"/>
    </xf>
    <xf numFmtId="4" fontId="8" fillId="37" borderId="10" xfId="0" applyNumberFormat="1" applyFont="1" applyFill="1" applyBorder="1" applyAlignment="1">
      <alignment horizontal="centerContinuous" vertical="distributed" wrapText="1"/>
    </xf>
    <xf numFmtId="4" fontId="3" fillId="36" borderId="10" xfId="0" applyNumberFormat="1" applyFont="1" applyFill="1" applyBorder="1" applyAlignment="1">
      <alignment horizontal="left" vertical="distributed" wrapText="1"/>
    </xf>
    <xf numFmtId="4" fontId="15" fillId="0" borderId="14" xfId="0" applyNumberFormat="1" applyFont="1" applyFill="1" applyBorder="1" applyAlignment="1">
      <alignment horizontal="left" vertical="distributed" wrapText="1"/>
    </xf>
    <xf numFmtId="4" fontId="3" fillId="33" borderId="14" xfId="0" applyNumberFormat="1" applyFont="1" applyFill="1" applyBorder="1" applyAlignment="1">
      <alignment horizontal="left" vertical="distributed" wrapText="1"/>
    </xf>
    <xf numFmtId="4" fontId="10" fillId="0" borderId="15" xfId="0" applyNumberFormat="1" applyFont="1" applyBorder="1" applyAlignment="1">
      <alignment horizontal="center" vertical="distributed" wrapText="1"/>
    </xf>
    <xf numFmtId="4" fontId="11" fillId="0" borderId="15" xfId="0" applyNumberFormat="1" applyFont="1" applyFill="1" applyBorder="1" applyAlignment="1">
      <alignment horizontal="left" vertical="distributed" wrapText="1"/>
    </xf>
    <xf numFmtId="4" fontId="11" fillId="0" borderId="14" xfId="0" applyNumberFormat="1" applyFont="1" applyFill="1" applyBorder="1" applyAlignment="1">
      <alignment vertical="distributed" wrapText="1"/>
    </xf>
    <xf numFmtId="4" fontId="15" fillId="0" borderId="14" xfId="0" applyNumberFormat="1" applyFont="1" applyFill="1" applyBorder="1" applyAlignment="1">
      <alignment vertical="distributed" wrapText="1"/>
    </xf>
    <xf numFmtId="4" fontId="11" fillId="33" borderId="15" xfId="0" applyNumberFormat="1" applyFont="1" applyFill="1" applyBorder="1" applyAlignment="1">
      <alignment horizontal="left" vertical="distributed" wrapText="1"/>
    </xf>
    <xf numFmtId="4" fontId="8" fillId="33" borderId="0" xfId="0" applyNumberFormat="1" applyFont="1" applyFill="1" applyAlignment="1">
      <alignment vertical="distributed" wrapText="1"/>
    </xf>
    <xf numFmtId="4" fontId="11" fillId="33" borderId="24" xfId="0" applyNumberFormat="1" applyFont="1" applyFill="1" applyBorder="1" applyAlignment="1">
      <alignment horizontal="left" vertical="distributed" wrapText="1"/>
    </xf>
    <xf numFmtId="4" fontId="11" fillId="33" borderId="10" xfId="0" applyNumberFormat="1" applyFont="1" applyFill="1" applyBorder="1" applyAlignment="1">
      <alignment vertical="distributed" wrapText="1"/>
    </xf>
    <xf numFmtId="4" fontId="8" fillId="33" borderId="14" xfId="0" applyNumberFormat="1" applyFont="1" applyFill="1" applyBorder="1" applyAlignment="1">
      <alignment horizontal="left" vertical="distributed" wrapText="1"/>
    </xf>
    <xf numFmtId="4" fontId="17" fillId="33" borderId="0" xfId="0" applyNumberFormat="1" applyFont="1" applyFill="1" applyAlignment="1">
      <alignment horizontal="left" vertical="distributed" wrapText="1"/>
    </xf>
    <xf numFmtId="4" fontId="8" fillId="33" borderId="0" xfId="0" applyNumberFormat="1" applyFont="1" applyFill="1" applyAlignment="1">
      <alignment horizontal="left" vertical="distributed" wrapText="1"/>
    </xf>
    <xf numFmtId="4" fontId="8" fillId="0" borderId="0" xfId="0" applyNumberFormat="1" applyFont="1" applyAlignment="1">
      <alignment horizontal="left" vertical="distributed" wrapText="1"/>
    </xf>
    <xf numFmtId="0" fontId="17" fillId="0" borderId="10" xfId="0" applyNumberFormat="1" applyFont="1" applyBorder="1" applyAlignment="1">
      <alignment vertical="distributed" wrapText="1"/>
    </xf>
    <xf numFmtId="0" fontId="11" fillId="0" borderId="10" xfId="0" applyNumberFormat="1" applyFont="1" applyBorder="1" applyAlignment="1">
      <alignment vertical="distributed" wrapText="1"/>
    </xf>
    <xf numFmtId="0" fontId="11" fillId="0" borderId="10" xfId="0" applyNumberFormat="1" applyFont="1" applyFill="1" applyBorder="1" applyAlignment="1">
      <alignment vertical="distributed" wrapText="1"/>
    </xf>
    <xf numFmtId="0" fontId="11" fillId="33" borderId="10" xfId="0" applyNumberFormat="1" applyFont="1" applyFill="1" applyBorder="1" applyAlignment="1">
      <alignment vertical="distributed" wrapText="1"/>
    </xf>
    <xf numFmtId="0" fontId="15" fillId="0" borderId="10" xfId="0" applyNumberFormat="1" applyFont="1" applyFill="1" applyBorder="1" applyAlignment="1">
      <alignment vertical="distributed" wrapText="1"/>
    </xf>
    <xf numFmtId="4" fontId="3" fillId="0" borderId="10" xfId="0" applyNumberFormat="1" applyFont="1" applyFill="1" applyBorder="1" applyAlignment="1">
      <alignment horizontal="left" vertical="distributed" wrapText="1"/>
    </xf>
    <xf numFmtId="0" fontId="3" fillId="0" borderId="10" xfId="0" applyNumberFormat="1" applyFont="1" applyFill="1" applyBorder="1" applyAlignment="1">
      <alignment vertical="distributed" wrapText="1"/>
    </xf>
    <xf numFmtId="0" fontId="11" fillId="0" borderId="14" xfId="0" applyNumberFormat="1" applyFont="1" applyFill="1" applyBorder="1" applyAlignment="1">
      <alignment vertical="distributed" wrapText="1"/>
    </xf>
    <xf numFmtId="0" fontId="8" fillId="33" borderId="10" xfId="0" applyNumberFormat="1" applyFont="1" applyFill="1" applyBorder="1" applyAlignment="1">
      <alignment vertical="distributed" wrapText="1"/>
    </xf>
    <xf numFmtId="0" fontId="8" fillId="33" borderId="18" xfId="0" applyNumberFormat="1" applyFont="1" applyFill="1" applyBorder="1" applyAlignment="1">
      <alignment vertical="distributed" wrapText="1"/>
    </xf>
    <xf numFmtId="0" fontId="15" fillId="33" borderId="25" xfId="0" applyNumberFormat="1" applyFont="1" applyFill="1" applyBorder="1" applyAlignment="1">
      <alignment vertical="distributed" wrapText="1"/>
    </xf>
    <xf numFmtId="0" fontId="8" fillId="33" borderId="0" xfId="0" applyNumberFormat="1" applyFont="1" applyFill="1" applyAlignment="1">
      <alignment vertical="distributed" wrapText="1"/>
    </xf>
    <xf numFmtId="0" fontId="8" fillId="0" borderId="0" xfId="0" applyNumberFormat="1" applyFont="1" applyAlignment="1">
      <alignment vertical="distributed" wrapText="1"/>
    </xf>
    <xf numFmtId="0" fontId="11" fillId="0" borderId="26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vertical="distributed" wrapText="1"/>
    </xf>
    <xf numFmtId="4" fontId="10" fillId="0" borderId="10" xfId="0" applyNumberFormat="1" applyFont="1" applyBorder="1" applyAlignment="1">
      <alignment horizontal="center" vertical="distributed" wrapText="1"/>
    </xf>
    <xf numFmtId="0" fontId="11" fillId="33" borderId="13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/>
    </xf>
    <xf numFmtId="0" fontId="11" fillId="33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distributed" wrapText="1"/>
    </xf>
    <xf numFmtId="0" fontId="65" fillId="0" borderId="10" xfId="0" applyFont="1" applyFill="1" applyBorder="1" applyAlignment="1">
      <alignment vertical="distributed" wrapText="1"/>
    </xf>
    <xf numFmtId="0" fontId="11" fillId="33" borderId="18" xfId="0" applyNumberFormat="1" applyFont="1" applyFill="1" applyBorder="1" applyAlignment="1">
      <alignment horizontal="center" vertical="center"/>
    </xf>
    <xf numFmtId="0" fontId="11" fillId="33" borderId="28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distributed" wrapText="1"/>
    </xf>
    <xf numFmtId="0" fontId="11" fillId="0" borderId="29" xfId="0" applyNumberFormat="1" applyFont="1" applyBorder="1" applyAlignment="1">
      <alignment horizontal="center" vertical="distributed" wrapText="1"/>
    </xf>
    <xf numFmtId="0" fontId="11" fillId="0" borderId="28" xfId="0" applyNumberFormat="1" applyFont="1" applyBorder="1" applyAlignment="1">
      <alignment horizontal="center" vertical="distributed" wrapText="1"/>
    </xf>
    <xf numFmtId="0" fontId="65" fillId="0" borderId="14" xfId="0" applyFont="1" applyFill="1" applyBorder="1" applyAlignment="1">
      <alignment vertical="distributed" wrapText="1"/>
    </xf>
    <xf numFmtId="4" fontId="13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wrapText="1"/>
    </xf>
    <xf numFmtId="0" fontId="15" fillId="0" borderId="18" xfId="0" applyNumberFormat="1" applyFont="1" applyFill="1" applyBorder="1" applyAlignment="1">
      <alignment horizontal="center" vertical="distributed" wrapText="1"/>
    </xf>
    <xf numFmtId="0" fontId="15" fillId="0" borderId="28" xfId="0" applyNumberFormat="1" applyFont="1" applyFill="1" applyBorder="1" applyAlignment="1">
      <alignment horizontal="center" vertical="distributed" wrapText="1"/>
    </xf>
    <xf numFmtId="0" fontId="15" fillId="33" borderId="18" xfId="0" applyNumberFormat="1" applyFont="1" applyFill="1" applyBorder="1" applyAlignment="1">
      <alignment vertical="distributed" wrapText="1"/>
    </xf>
    <xf numFmtId="0" fontId="15" fillId="33" borderId="28" xfId="0" applyNumberFormat="1" applyFont="1" applyFill="1" applyBorder="1" applyAlignment="1">
      <alignment vertical="distributed" wrapText="1"/>
    </xf>
    <xf numFmtId="4" fontId="11" fillId="33" borderId="12" xfId="0" applyNumberFormat="1" applyFont="1" applyFill="1" applyBorder="1" applyAlignment="1">
      <alignment horizontal="left" vertical="distributed" wrapText="1"/>
    </xf>
    <xf numFmtId="4" fontId="11" fillId="0" borderId="12" xfId="0" applyNumberFormat="1" applyFont="1" applyFill="1" applyBorder="1" applyAlignment="1">
      <alignment horizontal="left" vertical="distributed" wrapText="1"/>
    </xf>
    <xf numFmtId="4" fontId="11" fillId="0" borderId="15" xfId="0" applyNumberFormat="1" applyFont="1" applyFill="1" applyBorder="1" applyAlignment="1">
      <alignment vertical="distributed" wrapText="1"/>
    </xf>
    <xf numFmtId="4" fontId="15" fillId="0" borderId="15" xfId="0" applyNumberFormat="1" applyFont="1" applyFill="1" applyBorder="1" applyAlignment="1">
      <alignment vertical="distributed" wrapText="1"/>
    </xf>
    <xf numFmtId="4" fontId="15" fillId="0" borderId="15" xfId="0" applyNumberFormat="1" applyFont="1" applyFill="1" applyBorder="1" applyAlignment="1">
      <alignment horizontal="left" vertical="distributed" wrapText="1"/>
    </xf>
    <xf numFmtId="4" fontId="11" fillId="33" borderId="20" xfId="0" applyNumberFormat="1" applyFont="1" applyFill="1" applyBorder="1" applyAlignment="1">
      <alignment vertical="distributed" wrapText="1"/>
    </xf>
    <xf numFmtId="0" fontId="21" fillId="0" borderId="10" xfId="0" applyFont="1" applyBorder="1" applyAlignment="1">
      <alignment horizontal="left" vertical="distributed" wrapText="1"/>
    </xf>
    <xf numFmtId="4" fontId="8" fillId="0" borderId="10" xfId="0" applyNumberFormat="1" applyFont="1" applyFill="1" applyBorder="1" applyAlignment="1">
      <alignment vertical="distributed" wrapText="1"/>
    </xf>
    <xf numFmtId="4" fontId="8" fillId="0" borderId="10" xfId="0" applyNumberFormat="1" applyFont="1" applyBorder="1" applyAlignment="1">
      <alignment horizontal="left" vertical="distributed" wrapText="1"/>
    </xf>
    <xf numFmtId="4" fontId="3" fillId="35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left" vertical="center" wrapText="1"/>
    </xf>
    <xf numFmtId="4" fontId="8" fillId="39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vertical="distributed"/>
    </xf>
    <xf numFmtId="0" fontId="21" fillId="34" borderId="10" xfId="0" applyFont="1" applyFill="1" applyBorder="1" applyAlignment="1">
      <alignment horizontal="left" vertical="distributed" wrapText="1"/>
    </xf>
    <xf numFmtId="4" fontId="11" fillId="34" borderId="10" xfId="0" applyNumberFormat="1" applyFont="1" applyFill="1" applyBorder="1" applyAlignment="1">
      <alignment horizontal="left" vertical="distributed" wrapText="1"/>
    </xf>
    <xf numFmtId="4" fontId="8" fillId="34" borderId="10" xfId="0" applyNumberFormat="1" applyFont="1" applyFill="1" applyBorder="1" applyAlignment="1">
      <alignment vertical="distributed" wrapText="1"/>
    </xf>
    <xf numFmtId="4" fontId="8" fillId="34" borderId="10" xfId="0" applyNumberFormat="1" applyFont="1" applyFill="1" applyBorder="1" applyAlignment="1">
      <alignment horizontal="left" vertical="distributed" wrapText="1"/>
    </xf>
    <xf numFmtId="4" fontId="62" fillId="34" borderId="10" xfId="0" applyNumberFormat="1" applyFont="1" applyFill="1" applyBorder="1" applyAlignment="1">
      <alignment horizontal="left" vertical="distributed" wrapText="1"/>
    </xf>
    <xf numFmtId="4" fontId="3" fillId="34" borderId="10" xfId="0" applyNumberFormat="1" applyFont="1" applyFill="1" applyBorder="1" applyAlignment="1">
      <alignment horizontal="left" vertical="distributed" wrapText="1"/>
    </xf>
    <xf numFmtId="4" fontId="8" fillId="34" borderId="10" xfId="0" applyNumberFormat="1" applyFont="1" applyFill="1" applyBorder="1" applyAlignment="1">
      <alignment horizontal="centerContinuous" vertical="distributed" wrapText="1"/>
    </xf>
    <xf numFmtId="4" fontId="3" fillId="34" borderId="10" xfId="0" applyNumberFormat="1" applyFont="1" applyFill="1" applyBorder="1" applyAlignment="1">
      <alignment horizontal="centerContinuous" vertical="distributed" wrapText="1"/>
    </xf>
    <xf numFmtId="4" fontId="61" fillId="34" borderId="10" xfId="0" applyNumberFormat="1" applyFont="1" applyFill="1" applyBorder="1" applyAlignment="1">
      <alignment horizontal="left" vertical="distributed" wrapText="1"/>
    </xf>
    <xf numFmtId="4" fontId="8" fillId="34" borderId="10" xfId="0" applyNumberFormat="1" applyFont="1" applyFill="1" applyBorder="1" applyAlignment="1">
      <alignment horizontal="left" vertical="center"/>
    </xf>
    <xf numFmtId="4" fontId="11" fillId="34" borderId="10" xfId="0" applyNumberFormat="1" applyFont="1" applyFill="1" applyBorder="1" applyAlignment="1">
      <alignment horizontal="left" vertical="center" wrapText="1"/>
    </xf>
    <xf numFmtId="4" fontId="18" fillId="0" borderId="27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4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14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3" fillId="43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14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distributed" wrapText="1"/>
    </xf>
    <xf numFmtId="0" fontId="11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vertical="distributed" wrapText="1"/>
    </xf>
    <xf numFmtId="4" fontId="6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wrapText="1"/>
    </xf>
    <xf numFmtId="0" fontId="62" fillId="0" borderId="10" xfId="0" applyNumberFormat="1" applyFont="1" applyFill="1" applyBorder="1" applyAlignment="1">
      <alignment vertical="distributed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distributed" wrapText="1"/>
    </xf>
    <xf numFmtId="4" fontId="3" fillId="33" borderId="10" xfId="0" applyNumberFormat="1" applyFont="1" applyFill="1" applyBorder="1" applyAlignment="1">
      <alignment horizontal="left" vertical="center" wrapText="1"/>
    </xf>
    <xf numFmtId="4" fontId="3" fillId="38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left" vertical="center" wrapText="1"/>
    </xf>
    <xf numFmtId="0" fontId="15" fillId="37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 vertical="distributed" wrapText="1"/>
    </xf>
    <xf numFmtId="0" fontId="67" fillId="33" borderId="10" xfId="0" applyNumberFormat="1" applyFont="1" applyFill="1" applyBorder="1" applyAlignment="1">
      <alignment/>
    </xf>
    <xf numFmtId="0" fontId="61" fillId="33" borderId="10" xfId="0" applyNumberFormat="1" applyFont="1" applyFill="1" applyBorder="1" applyAlignment="1">
      <alignment vertical="distributed" wrapText="1"/>
    </xf>
    <xf numFmtId="0" fontId="11" fillId="37" borderId="10" xfId="0" applyNumberFormat="1" applyFont="1" applyFill="1" applyBorder="1" applyAlignment="1">
      <alignment/>
    </xf>
    <xf numFmtId="0" fontId="8" fillId="37" borderId="10" xfId="0" applyNumberFormat="1" applyFont="1" applyFill="1" applyBorder="1" applyAlignment="1">
      <alignment vertical="distributed" wrapText="1"/>
    </xf>
    <xf numFmtId="0" fontId="15" fillId="33" borderId="1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 vertical="distributed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vertical="center" wrapText="1"/>
    </xf>
    <xf numFmtId="4" fontId="3" fillId="39" borderId="10" xfId="0" applyNumberFormat="1" applyFont="1" applyFill="1" applyBorder="1" applyAlignment="1">
      <alignment horizontal="left" vertical="center" wrapText="1"/>
    </xf>
    <xf numFmtId="4" fontId="8" fillId="39" borderId="10" xfId="0" applyNumberFormat="1" applyFont="1" applyFill="1" applyBorder="1" applyAlignment="1">
      <alignment horizontal="left" vertical="center"/>
    </xf>
    <xf numFmtId="4" fontId="11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10"/>
  <sheetViews>
    <sheetView tabSelected="1" zoomScale="90" zoomScaleNormal="90" zoomScalePageLayoutView="0" workbookViewId="0" topLeftCell="A1">
      <pane xSplit="9" ySplit="5" topLeftCell="CC6" activePane="bottomRight" state="frozen"/>
      <selection pane="topLeft" activeCell="D1" sqref="D1"/>
      <selection pane="topRight" activeCell="I1" sqref="I1"/>
      <selection pane="bottomLeft" activeCell="D12" sqref="D12"/>
      <selection pane="bottomRight" activeCell="CL1" sqref="A1:CL16384"/>
    </sheetView>
  </sheetViews>
  <sheetFormatPr defaultColWidth="8.8515625" defaultRowHeight="12.75" outlineLevelCol="1"/>
  <cols>
    <col min="1" max="1" width="3.00390625" style="325" customWidth="1"/>
    <col min="2" max="2" width="12.28125" style="315" customWidth="1"/>
    <col min="3" max="4" width="33.00390625" style="302" customWidth="1"/>
    <col min="5" max="5" width="37.7109375" style="266" hidden="1" customWidth="1"/>
    <col min="6" max="6" width="7.57421875" style="267" hidden="1" customWidth="1"/>
    <col min="7" max="7" width="9.421875" style="237" hidden="1" customWidth="1" outlineLevel="1"/>
    <col min="8" max="8" width="9.140625" style="268" hidden="1" customWidth="1" outlineLevel="1"/>
    <col min="9" max="9" width="12.28125" style="252" hidden="1" customWidth="1" outlineLevel="1"/>
    <col min="10" max="10" width="13.7109375" style="237" hidden="1" customWidth="1" outlineLevel="1"/>
    <col min="11" max="11" width="15.8515625" style="237" hidden="1" customWidth="1" outlineLevel="1"/>
    <col min="12" max="12" width="13.421875" style="237" hidden="1" customWidth="1" outlineLevel="1" collapsed="1"/>
    <col min="13" max="13" width="14.28125" style="237" hidden="1" customWidth="1" outlineLevel="1"/>
    <col min="14" max="14" width="14.421875" style="237" hidden="1" customWidth="1" outlineLevel="1"/>
    <col min="15" max="16" width="12.7109375" style="237" hidden="1" customWidth="1" outlineLevel="1"/>
    <col min="17" max="17" width="12.8515625" style="269" hidden="1" customWidth="1" outlineLevel="1"/>
    <col min="18" max="18" width="9.57421875" style="237" hidden="1" customWidth="1" outlineLevel="1" collapsed="1"/>
    <col min="19" max="20" width="8.8515625" style="237" hidden="1" customWidth="1" outlineLevel="1"/>
    <col min="21" max="21" width="8.8515625" style="237" hidden="1" customWidth="1" outlineLevel="1" collapsed="1"/>
    <col min="22" max="24" width="8.8515625" style="237" hidden="1" customWidth="1" outlineLevel="1"/>
    <col min="25" max="25" width="11.00390625" style="237" hidden="1" customWidth="1" outlineLevel="1"/>
    <col min="26" max="26" width="10.57421875" style="237" hidden="1" customWidth="1" outlineLevel="1"/>
    <col min="27" max="27" width="9.7109375" style="237" hidden="1" customWidth="1" outlineLevel="1"/>
    <col min="28" max="28" width="10.00390625" style="237" hidden="1" customWidth="1" outlineLevel="1"/>
    <col min="29" max="29" width="9.57421875" style="237" hidden="1" customWidth="1" outlineLevel="1"/>
    <col min="30" max="30" width="9.8515625" style="237" hidden="1" customWidth="1" outlineLevel="1"/>
    <col min="31" max="31" width="9.57421875" style="237" hidden="1" customWidth="1" outlineLevel="1"/>
    <col min="32" max="32" width="9.8515625" style="237" hidden="1" customWidth="1" outlineLevel="1"/>
    <col min="33" max="38" width="8.8515625" style="237" hidden="1" customWidth="1" outlineLevel="1"/>
    <col min="39" max="39" width="12.140625" style="237" hidden="1" customWidth="1" outlineLevel="1" collapsed="1"/>
    <col min="40" max="40" width="11.8515625" style="237" hidden="1" customWidth="1" outlineLevel="1"/>
    <col min="41" max="41" width="15.421875" style="237" hidden="1" customWidth="1" outlineLevel="1"/>
    <col min="42" max="42" width="12.7109375" style="237" hidden="1" customWidth="1" outlineLevel="1"/>
    <col min="43" max="43" width="14.8515625" style="237" hidden="1" customWidth="1" outlineLevel="1"/>
    <col min="44" max="44" width="18.57421875" style="269" hidden="1" customWidth="1" outlineLevel="1"/>
    <col min="45" max="45" width="12.8515625" style="270" hidden="1" customWidth="1" outlineLevel="1" collapsed="1"/>
    <col min="46" max="46" width="12.8515625" style="270" hidden="1" customWidth="1" outlineLevel="1"/>
    <col min="47" max="47" width="16.140625" style="270" hidden="1" customWidth="1" outlineLevel="1"/>
    <col min="48" max="49" width="12.8515625" style="270" hidden="1" customWidth="1" outlineLevel="1"/>
    <col min="50" max="50" width="16.140625" style="270" hidden="1" customWidth="1" outlineLevel="1"/>
    <col min="51" max="51" width="10.8515625" style="237" hidden="1" customWidth="1" outlineLevel="1"/>
    <col min="52" max="52" width="12.7109375" style="268" hidden="1" customWidth="1" outlineLevel="1"/>
    <col min="53" max="53" width="13.00390625" style="237" hidden="1" customWidth="1" outlineLevel="1"/>
    <col min="54" max="54" width="10.28125" style="237" hidden="1" customWidth="1" outlineLevel="1"/>
    <col min="55" max="55" width="12.57421875" style="237" hidden="1" customWidth="1" outlineLevel="1"/>
    <col min="56" max="56" width="13.7109375" style="237" hidden="1" customWidth="1" outlineLevel="1"/>
    <col min="57" max="57" width="11.421875" style="238" hidden="1" customWidth="1" outlineLevel="1"/>
    <col min="58" max="58" width="11.57421875" style="238" hidden="1" customWidth="1" outlineLevel="1"/>
    <col min="59" max="59" width="16.140625" style="238" hidden="1" customWidth="1" outlineLevel="1"/>
    <col min="60" max="60" width="10.8515625" style="268" hidden="1" customWidth="1" outlineLevel="1"/>
    <col min="61" max="61" width="12.7109375" style="271" hidden="1" customWidth="1" outlineLevel="1"/>
    <col min="62" max="62" width="14.57421875" style="271" hidden="1" customWidth="1" outlineLevel="1"/>
    <col min="63" max="63" width="10.28125" style="271" hidden="1" customWidth="1" outlineLevel="1"/>
    <col min="64" max="64" width="12.57421875" style="271" hidden="1" customWidth="1" outlineLevel="1"/>
    <col min="65" max="65" width="13.7109375" style="271" hidden="1" customWidth="1" outlineLevel="1"/>
    <col min="66" max="66" width="13.7109375" style="271" hidden="1" customWidth="1" outlineLevel="1" collapsed="1"/>
    <col min="67" max="67" width="13.28125" style="271" hidden="1" customWidth="1" outlineLevel="1" collapsed="1"/>
    <col min="68" max="68" width="12.140625" style="268" hidden="1" customWidth="1" outlineLevel="1" collapsed="1"/>
    <col min="69" max="69" width="12.28125" style="268" hidden="1" customWidth="1" outlineLevel="1" collapsed="1"/>
    <col min="70" max="70" width="10.421875" style="268" hidden="1" customWidth="1"/>
    <col min="71" max="72" width="8.00390625" style="237" hidden="1" customWidth="1" outlineLevel="1"/>
    <col min="73" max="73" width="8.140625" style="237" hidden="1" customWidth="1" outlineLevel="1"/>
    <col min="74" max="74" width="8.00390625" style="237" hidden="1" customWidth="1" outlineLevel="1"/>
    <col min="75" max="75" width="8.28125" style="237" hidden="1" customWidth="1" outlineLevel="1"/>
    <col min="76" max="76" width="8.140625" style="268" hidden="1" customWidth="1" outlineLevel="1"/>
    <col min="77" max="78" width="9.28125" style="237" hidden="1" customWidth="1" outlineLevel="1"/>
    <col min="79" max="79" width="8.28125" style="237" hidden="1" customWidth="1"/>
    <col min="80" max="80" width="9.140625" style="237" hidden="1" customWidth="1"/>
    <col min="81" max="81" width="7.57421875" style="237" customWidth="1"/>
    <col min="82" max="82" width="7.8515625" style="237" customWidth="1"/>
    <col min="83" max="90" width="7.140625" style="237" customWidth="1"/>
    <col min="91" max="16384" width="8.8515625" style="237" customWidth="1"/>
  </cols>
  <sheetData>
    <row r="1" spans="1:84" ht="59.25" customHeight="1">
      <c r="A1" s="368" t="s">
        <v>169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</row>
    <row r="2" spans="1:90" ht="15.75" customHeight="1">
      <c r="A2" s="370" t="s">
        <v>167</v>
      </c>
      <c r="B2" s="371" t="s">
        <v>202</v>
      </c>
      <c r="C2" s="372" t="s">
        <v>168</v>
      </c>
      <c r="D2" s="373" t="s">
        <v>234</v>
      </c>
      <c r="E2" s="374" t="s">
        <v>170</v>
      </c>
      <c r="F2" s="375" t="s">
        <v>115</v>
      </c>
      <c r="G2" s="376"/>
      <c r="H2" s="376"/>
      <c r="I2" s="376"/>
      <c r="J2" s="377"/>
      <c r="K2" s="378"/>
      <c r="L2" s="379" t="s">
        <v>57</v>
      </c>
      <c r="M2" s="379"/>
      <c r="N2" s="379"/>
      <c r="O2" s="379"/>
      <c r="P2" s="379"/>
      <c r="Q2" s="379"/>
      <c r="R2" s="379" t="s">
        <v>58</v>
      </c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80"/>
      <c r="AT2" s="380"/>
      <c r="AU2" s="380"/>
      <c r="AV2" s="380"/>
      <c r="AW2" s="380"/>
      <c r="AX2" s="380"/>
      <c r="AY2" s="379" t="s">
        <v>59</v>
      </c>
      <c r="AZ2" s="379"/>
      <c r="BA2" s="379"/>
      <c r="BB2" s="379"/>
      <c r="BC2" s="379"/>
      <c r="BD2" s="379"/>
      <c r="BE2" s="380"/>
      <c r="BF2" s="380"/>
      <c r="BG2" s="380"/>
      <c r="BH2" s="379" t="s">
        <v>95</v>
      </c>
      <c r="BI2" s="379"/>
      <c r="BJ2" s="379"/>
      <c r="BK2" s="379"/>
      <c r="BL2" s="379"/>
      <c r="BM2" s="379"/>
      <c r="BN2" s="381"/>
      <c r="BO2" s="381"/>
      <c r="BP2" s="382"/>
      <c r="BQ2" s="382"/>
      <c r="BR2" s="383" t="s">
        <v>166</v>
      </c>
      <c r="BS2" s="384" t="s">
        <v>97</v>
      </c>
      <c r="BT2" s="327"/>
      <c r="BU2" s="327"/>
      <c r="BV2" s="327"/>
      <c r="BW2" s="327"/>
      <c r="BX2" s="327"/>
      <c r="BY2" s="327"/>
      <c r="BZ2" s="327"/>
      <c r="CA2" s="327"/>
      <c r="CB2" s="384"/>
      <c r="CC2" s="385" t="s">
        <v>97</v>
      </c>
      <c r="CD2" s="385"/>
      <c r="CE2" s="385"/>
      <c r="CF2" s="385"/>
      <c r="CG2" s="385"/>
      <c r="CH2" s="386" t="s">
        <v>105</v>
      </c>
      <c r="CI2" s="385"/>
      <c r="CJ2" s="385"/>
      <c r="CK2" s="385"/>
      <c r="CL2" s="385"/>
    </row>
    <row r="3" spans="1:91" ht="15" customHeight="1">
      <c r="A3" s="370"/>
      <c r="B3" s="371"/>
      <c r="C3" s="372"/>
      <c r="D3" s="373"/>
      <c r="E3" s="374"/>
      <c r="F3" s="376"/>
      <c r="G3" s="376"/>
      <c r="H3" s="376"/>
      <c r="I3" s="376"/>
      <c r="J3" s="377"/>
      <c r="K3" s="378"/>
      <c r="L3" s="387" t="s">
        <v>82</v>
      </c>
      <c r="M3" s="387"/>
      <c r="N3" s="387"/>
      <c r="O3" s="387" t="s">
        <v>81</v>
      </c>
      <c r="P3" s="387"/>
      <c r="Q3" s="387"/>
      <c r="R3" s="388" t="s">
        <v>56</v>
      </c>
      <c r="S3" s="388"/>
      <c r="T3" s="388"/>
      <c r="U3" s="388" t="s">
        <v>69</v>
      </c>
      <c r="V3" s="388"/>
      <c r="W3" s="388"/>
      <c r="X3" s="388"/>
      <c r="Y3" s="388"/>
      <c r="Z3" s="388"/>
      <c r="AA3" s="388" t="s">
        <v>71</v>
      </c>
      <c r="AB3" s="388"/>
      <c r="AC3" s="388"/>
      <c r="AD3" s="388"/>
      <c r="AE3" s="388"/>
      <c r="AF3" s="388"/>
      <c r="AG3" s="388" t="s">
        <v>72</v>
      </c>
      <c r="AH3" s="388"/>
      <c r="AI3" s="388"/>
      <c r="AJ3" s="388"/>
      <c r="AK3" s="388"/>
      <c r="AL3" s="388"/>
      <c r="AM3" s="387" t="s">
        <v>79</v>
      </c>
      <c r="AN3" s="387"/>
      <c r="AO3" s="387"/>
      <c r="AP3" s="387" t="s">
        <v>80</v>
      </c>
      <c r="AQ3" s="387"/>
      <c r="AR3" s="387"/>
      <c r="AS3" s="1"/>
      <c r="AT3" s="1"/>
      <c r="AU3" s="1"/>
      <c r="AV3" s="1"/>
      <c r="AW3" s="1"/>
      <c r="AX3" s="1"/>
      <c r="AY3" s="389" t="s">
        <v>56</v>
      </c>
      <c r="AZ3" s="389"/>
      <c r="BA3" s="389"/>
      <c r="BB3" s="389" t="s">
        <v>70</v>
      </c>
      <c r="BC3" s="389"/>
      <c r="BD3" s="389"/>
      <c r="BE3" s="390" t="s">
        <v>89</v>
      </c>
      <c r="BF3" s="390"/>
      <c r="BG3" s="390"/>
      <c r="BH3" s="389" t="s">
        <v>56</v>
      </c>
      <c r="BI3" s="389"/>
      <c r="BJ3" s="389"/>
      <c r="BK3" s="389" t="s">
        <v>70</v>
      </c>
      <c r="BL3" s="389"/>
      <c r="BM3" s="389"/>
      <c r="BN3" s="390" t="s">
        <v>91</v>
      </c>
      <c r="BO3" s="390" t="s">
        <v>96</v>
      </c>
      <c r="BP3" s="388" t="s">
        <v>60</v>
      </c>
      <c r="BQ3" s="388"/>
      <c r="BR3" s="391"/>
      <c r="BS3" s="392" t="s">
        <v>61</v>
      </c>
      <c r="BT3" s="392"/>
      <c r="BU3" s="337"/>
      <c r="BV3" s="392" t="s">
        <v>62</v>
      </c>
      <c r="BW3" s="392"/>
      <c r="BX3" s="337"/>
      <c r="BY3" s="393" t="s">
        <v>65</v>
      </c>
      <c r="BZ3" s="393"/>
      <c r="CA3" s="327"/>
      <c r="CB3" s="393" t="s">
        <v>66</v>
      </c>
      <c r="CC3" s="393" t="s">
        <v>67</v>
      </c>
      <c r="CD3" s="393" t="s">
        <v>57</v>
      </c>
      <c r="CE3" s="393" t="s">
        <v>58</v>
      </c>
      <c r="CF3" s="393" t="s">
        <v>59</v>
      </c>
      <c r="CG3" s="393" t="s">
        <v>93</v>
      </c>
      <c r="CH3" s="393" t="s">
        <v>60</v>
      </c>
      <c r="CI3" s="393" t="s">
        <v>61</v>
      </c>
      <c r="CJ3" s="327" t="s">
        <v>62</v>
      </c>
      <c r="CK3" s="327" t="s">
        <v>63</v>
      </c>
      <c r="CL3" s="327" t="s">
        <v>64</v>
      </c>
      <c r="CM3" s="238"/>
    </row>
    <row r="4" spans="1:90" s="238" customFormat="1" ht="15.75" customHeight="1">
      <c r="A4" s="370"/>
      <c r="B4" s="371"/>
      <c r="C4" s="372"/>
      <c r="D4" s="373"/>
      <c r="E4" s="374"/>
      <c r="F4" s="376"/>
      <c r="G4" s="376"/>
      <c r="H4" s="376"/>
      <c r="I4" s="376"/>
      <c r="J4" s="68"/>
      <c r="K4" s="381"/>
      <c r="L4" s="387"/>
      <c r="M4" s="387"/>
      <c r="N4" s="387"/>
      <c r="O4" s="387"/>
      <c r="P4" s="387"/>
      <c r="Q4" s="387"/>
      <c r="R4" s="388"/>
      <c r="S4" s="388"/>
      <c r="T4" s="388"/>
      <c r="U4" s="389" t="s">
        <v>56</v>
      </c>
      <c r="V4" s="389"/>
      <c r="W4" s="389"/>
      <c r="X4" s="389" t="s">
        <v>70</v>
      </c>
      <c r="Y4" s="389"/>
      <c r="Z4" s="389"/>
      <c r="AA4" s="389" t="s">
        <v>56</v>
      </c>
      <c r="AB4" s="389"/>
      <c r="AC4" s="389"/>
      <c r="AD4" s="389" t="s">
        <v>70</v>
      </c>
      <c r="AE4" s="389"/>
      <c r="AF4" s="389"/>
      <c r="AG4" s="389" t="s">
        <v>56</v>
      </c>
      <c r="AH4" s="389"/>
      <c r="AI4" s="389"/>
      <c r="AJ4" s="389" t="s">
        <v>70</v>
      </c>
      <c r="AK4" s="389"/>
      <c r="AL4" s="389"/>
      <c r="AM4" s="387"/>
      <c r="AN4" s="387"/>
      <c r="AO4" s="387"/>
      <c r="AP4" s="387"/>
      <c r="AQ4" s="387"/>
      <c r="AR4" s="387"/>
      <c r="AS4" s="390" t="s">
        <v>85</v>
      </c>
      <c r="AT4" s="390"/>
      <c r="AU4" s="390"/>
      <c r="AV4" s="390" t="s">
        <v>86</v>
      </c>
      <c r="AW4" s="390"/>
      <c r="AX4" s="390"/>
      <c r="AY4" s="389"/>
      <c r="AZ4" s="389"/>
      <c r="BA4" s="389"/>
      <c r="BB4" s="389"/>
      <c r="BC4" s="389"/>
      <c r="BD4" s="389"/>
      <c r="BE4" s="390"/>
      <c r="BF4" s="390"/>
      <c r="BG4" s="390"/>
      <c r="BH4" s="389"/>
      <c r="BI4" s="389"/>
      <c r="BJ4" s="389"/>
      <c r="BK4" s="389"/>
      <c r="BL4" s="389"/>
      <c r="BM4" s="389"/>
      <c r="BN4" s="390"/>
      <c r="BO4" s="390"/>
      <c r="BP4" s="394" t="s">
        <v>56</v>
      </c>
      <c r="BQ4" s="394" t="s">
        <v>70</v>
      </c>
      <c r="BR4" s="391"/>
      <c r="BS4" s="155" t="s">
        <v>56</v>
      </c>
      <c r="BT4" s="155" t="s">
        <v>70</v>
      </c>
      <c r="BU4" s="395" t="s">
        <v>114</v>
      </c>
      <c r="BV4" s="155" t="s">
        <v>56</v>
      </c>
      <c r="BW4" s="155" t="s">
        <v>70</v>
      </c>
      <c r="BX4" s="395" t="s">
        <v>113</v>
      </c>
      <c r="BY4" s="155" t="s">
        <v>56</v>
      </c>
      <c r="BZ4" s="155" t="s">
        <v>70</v>
      </c>
      <c r="CA4" s="395" t="s">
        <v>182</v>
      </c>
      <c r="CB4" s="155" t="s">
        <v>56</v>
      </c>
      <c r="CC4" s="155" t="s">
        <v>56</v>
      </c>
      <c r="CD4" s="155" t="s">
        <v>56</v>
      </c>
      <c r="CE4" s="155" t="s">
        <v>56</v>
      </c>
      <c r="CF4" s="155" t="s">
        <v>56</v>
      </c>
      <c r="CG4" s="155" t="s">
        <v>56</v>
      </c>
      <c r="CH4" s="155" t="s">
        <v>56</v>
      </c>
      <c r="CI4" s="155" t="s">
        <v>56</v>
      </c>
      <c r="CJ4" s="155" t="s">
        <v>56</v>
      </c>
      <c r="CK4" s="155" t="s">
        <v>56</v>
      </c>
      <c r="CL4" s="155" t="s">
        <v>56</v>
      </c>
    </row>
    <row r="5" spans="1:90" ht="16.5" customHeight="1">
      <c r="A5" s="370"/>
      <c r="B5" s="371"/>
      <c r="C5" s="372"/>
      <c r="D5" s="373"/>
      <c r="E5" s="374"/>
      <c r="F5" s="376"/>
      <c r="G5" s="376"/>
      <c r="H5" s="376"/>
      <c r="I5" s="376"/>
      <c r="J5" s="68"/>
      <c r="K5" s="381"/>
      <c r="L5" s="394" t="s">
        <v>46</v>
      </c>
      <c r="M5" s="394" t="s">
        <v>47</v>
      </c>
      <c r="N5" s="2" t="s">
        <v>48</v>
      </c>
      <c r="O5" s="1" t="s">
        <v>77</v>
      </c>
      <c r="P5" s="1" t="s">
        <v>47</v>
      </c>
      <c r="Q5" s="396" t="s">
        <v>75</v>
      </c>
      <c r="R5" s="394" t="s">
        <v>46</v>
      </c>
      <c r="S5" s="394" t="s">
        <v>47</v>
      </c>
      <c r="T5" s="2" t="s">
        <v>48</v>
      </c>
      <c r="U5" s="394" t="s">
        <v>46</v>
      </c>
      <c r="V5" s="394" t="s">
        <v>47</v>
      </c>
      <c r="W5" s="2" t="s">
        <v>48</v>
      </c>
      <c r="X5" s="394" t="s">
        <v>46</v>
      </c>
      <c r="Y5" s="394" t="s">
        <v>47</v>
      </c>
      <c r="Z5" s="2" t="s">
        <v>48</v>
      </c>
      <c r="AA5" s="394" t="s">
        <v>46</v>
      </c>
      <c r="AB5" s="394" t="s">
        <v>47</v>
      </c>
      <c r="AC5" s="2" t="s">
        <v>48</v>
      </c>
      <c r="AD5" s="394" t="s">
        <v>46</v>
      </c>
      <c r="AE5" s="394" t="s">
        <v>47</v>
      </c>
      <c r="AF5" s="2" t="s">
        <v>48</v>
      </c>
      <c r="AG5" s="394" t="s">
        <v>46</v>
      </c>
      <c r="AH5" s="394" t="s">
        <v>47</v>
      </c>
      <c r="AI5" s="2" t="s">
        <v>48</v>
      </c>
      <c r="AJ5" s="394" t="s">
        <v>46</v>
      </c>
      <c r="AK5" s="394" t="s">
        <v>47</v>
      </c>
      <c r="AL5" s="2" t="s">
        <v>48</v>
      </c>
      <c r="AM5" s="2" t="s">
        <v>77</v>
      </c>
      <c r="AN5" s="2" t="s">
        <v>47</v>
      </c>
      <c r="AO5" s="396" t="s">
        <v>78</v>
      </c>
      <c r="AP5" s="1" t="s">
        <v>77</v>
      </c>
      <c r="AQ5" s="1" t="s">
        <v>47</v>
      </c>
      <c r="AR5" s="396" t="s">
        <v>75</v>
      </c>
      <c r="AS5" s="394" t="s">
        <v>46</v>
      </c>
      <c r="AT5" s="394" t="s">
        <v>47</v>
      </c>
      <c r="AU5" s="2" t="s">
        <v>48</v>
      </c>
      <c r="AV5" s="394" t="s">
        <v>46</v>
      </c>
      <c r="AW5" s="394" t="s">
        <v>47</v>
      </c>
      <c r="AX5" s="2" t="s">
        <v>48</v>
      </c>
      <c r="AY5" s="394" t="s">
        <v>46</v>
      </c>
      <c r="AZ5" s="394" t="s">
        <v>47</v>
      </c>
      <c r="BA5" s="2" t="s">
        <v>48</v>
      </c>
      <c r="BB5" s="394" t="s">
        <v>46</v>
      </c>
      <c r="BC5" s="394" t="s">
        <v>47</v>
      </c>
      <c r="BD5" s="2" t="s">
        <v>48</v>
      </c>
      <c r="BE5" s="394" t="s">
        <v>46</v>
      </c>
      <c r="BF5" s="394" t="s">
        <v>47</v>
      </c>
      <c r="BG5" s="2" t="s">
        <v>48</v>
      </c>
      <c r="BH5" s="394" t="s">
        <v>46</v>
      </c>
      <c r="BI5" s="394" t="s">
        <v>47</v>
      </c>
      <c r="BJ5" s="2" t="s">
        <v>48</v>
      </c>
      <c r="BK5" s="394" t="s">
        <v>46</v>
      </c>
      <c r="BL5" s="394" t="s">
        <v>47</v>
      </c>
      <c r="BM5" s="2" t="s">
        <v>48</v>
      </c>
      <c r="BN5" s="2" t="s">
        <v>46</v>
      </c>
      <c r="BO5" s="2" t="s">
        <v>46</v>
      </c>
      <c r="BP5" s="394" t="s">
        <v>46</v>
      </c>
      <c r="BQ5" s="2" t="s">
        <v>46</v>
      </c>
      <c r="BR5" s="397" t="s">
        <v>46</v>
      </c>
      <c r="BS5" s="155" t="s">
        <v>46</v>
      </c>
      <c r="BT5" s="397" t="s">
        <v>46</v>
      </c>
      <c r="BU5" s="398"/>
      <c r="BV5" s="155" t="s">
        <v>46</v>
      </c>
      <c r="BW5" s="397" t="s">
        <v>46</v>
      </c>
      <c r="BX5" s="398"/>
      <c r="BY5" s="155" t="s">
        <v>46</v>
      </c>
      <c r="BZ5" s="397" t="s">
        <v>46</v>
      </c>
      <c r="CA5" s="398"/>
      <c r="CB5" s="155" t="s">
        <v>46</v>
      </c>
      <c r="CC5" s="155" t="s">
        <v>46</v>
      </c>
      <c r="CD5" s="155" t="s">
        <v>46</v>
      </c>
      <c r="CE5" s="155" t="s">
        <v>46</v>
      </c>
      <c r="CF5" s="155" t="s">
        <v>46</v>
      </c>
      <c r="CG5" s="155" t="s">
        <v>46</v>
      </c>
      <c r="CH5" s="155" t="s">
        <v>46</v>
      </c>
      <c r="CI5" s="155" t="s">
        <v>46</v>
      </c>
      <c r="CJ5" s="155" t="s">
        <v>46</v>
      </c>
      <c r="CK5" s="155" t="s">
        <v>46</v>
      </c>
      <c r="CL5" s="155" t="s">
        <v>46</v>
      </c>
    </row>
    <row r="6" spans="1:90" ht="16.5" customHeight="1">
      <c r="A6" s="239"/>
      <c r="B6" s="303"/>
      <c r="C6" s="349" t="s">
        <v>199</v>
      </c>
      <c r="D6" s="357"/>
      <c r="E6" s="399"/>
      <c r="F6" s="400"/>
      <c r="G6" s="400"/>
      <c r="H6" s="400"/>
      <c r="I6" s="400"/>
      <c r="J6" s="68"/>
      <c r="K6" s="381"/>
      <c r="L6" s="394"/>
      <c r="M6" s="394"/>
      <c r="N6" s="2"/>
      <c r="O6" s="1"/>
      <c r="P6" s="1"/>
      <c r="Q6" s="396"/>
      <c r="R6" s="394"/>
      <c r="S6" s="394"/>
      <c r="T6" s="2"/>
      <c r="U6" s="394"/>
      <c r="V6" s="394"/>
      <c r="W6" s="2"/>
      <c r="X6" s="394"/>
      <c r="Y6" s="394"/>
      <c r="Z6" s="2"/>
      <c r="AA6" s="394"/>
      <c r="AB6" s="394"/>
      <c r="AC6" s="2"/>
      <c r="AD6" s="394"/>
      <c r="AE6" s="394"/>
      <c r="AF6" s="2"/>
      <c r="AG6" s="394"/>
      <c r="AH6" s="394"/>
      <c r="AI6" s="2"/>
      <c r="AJ6" s="394"/>
      <c r="AK6" s="394"/>
      <c r="AL6" s="2"/>
      <c r="AM6" s="2"/>
      <c r="AN6" s="2"/>
      <c r="AO6" s="396"/>
      <c r="AP6" s="1"/>
      <c r="AQ6" s="1"/>
      <c r="AR6" s="396"/>
      <c r="AS6" s="394"/>
      <c r="AT6" s="394"/>
      <c r="AU6" s="2"/>
      <c r="AV6" s="394"/>
      <c r="AW6" s="394"/>
      <c r="AX6" s="2"/>
      <c r="AY6" s="394"/>
      <c r="AZ6" s="394"/>
      <c r="BA6" s="2"/>
      <c r="BB6" s="394"/>
      <c r="BC6" s="394"/>
      <c r="BD6" s="2"/>
      <c r="BE6" s="394"/>
      <c r="BF6" s="394"/>
      <c r="BG6" s="2"/>
      <c r="BH6" s="394"/>
      <c r="BI6" s="394"/>
      <c r="BJ6" s="2"/>
      <c r="BK6" s="394"/>
      <c r="BL6" s="394"/>
      <c r="BM6" s="2"/>
      <c r="BN6" s="2"/>
      <c r="BO6" s="2"/>
      <c r="BP6" s="394"/>
      <c r="BQ6" s="2"/>
      <c r="BR6" s="397"/>
      <c r="BS6" s="155"/>
      <c r="BT6" s="397"/>
      <c r="BU6" s="401"/>
      <c r="BV6" s="155"/>
      <c r="BW6" s="397"/>
      <c r="BX6" s="401"/>
      <c r="BY6" s="155"/>
      <c r="BZ6" s="397"/>
      <c r="CA6" s="401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</row>
    <row r="7" spans="1:90" s="76" customFormat="1" ht="14.25" customHeight="1">
      <c r="A7" s="239">
        <v>1</v>
      </c>
      <c r="B7" s="304" t="s">
        <v>203</v>
      </c>
      <c r="C7" s="279" t="s">
        <v>188</v>
      </c>
      <c r="D7" s="358" t="s">
        <v>235</v>
      </c>
      <c r="E7" s="11" t="s">
        <v>112</v>
      </c>
      <c r="F7" s="80" t="s">
        <v>225</v>
      </c>
      <c r="G7" s="80">
        <v>150</v>
      </c>
      <c r="H7" s="80">
        <v>3000</v>
      </c>
      <c r="I7" s="80">
        <f>G7*H7</f>
        <v>450000</v>
      </c>
      <c r="J7" s="83"/>
      <c r="K7" s="80">
        <f>I7-J7</f>
        <v>450000</v>
      </c>
      <c r="L7" s="83"/>
      <c r="M7" s="83"/>
      <c r="N7" s="83"/>
      <c r="O7" s="83"/>
      <c r="P7" s="83"/>
      <c r="Q7" s="84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  <c r="AS7" s="84">
        <f>G7-O7-AP7</f>
        <v>150</v>
      </c>
      <c r="AT7" s="84"/>
      <c r="AU7" s="78">
        <f>I7-Q7-AR7</f>
        <v>450000</v>
      </c>
      <c r="AV7" s="84">
        <f>AS7</f>
        <v>150</v>
      </c>
      <c r="AW7" s="84"/>
      <c r="AX7" s="84">
        <f>AU7</f>
        <v>450000</v>
      </c>
      <c r="AY7" s="83"/>
      <c r="AZ7" s="80"/>
      <c r="BA7" s="83"/>
      <c r="BB7" s="83"/>
      <c r="BC7" s="83"/>
      <c r="BD7" s="83"/>
      <c r="BE7" s="80">
        <f>AV7-BB7</f>
        <v>150</v>
      </c>
      <c r="BF7" s="80">
        <f>AW7-BC7</f>
        <v>0</v>
      </c>
      <c r="BG7" s="80">
        <f>AX7-BD7</f>
        <v>450000</v>
      </c>
      <c r="BH7" s="80"/>
      <c r="BI7" s="80"/>
      <c r="BJ7" s="80"/>
      <c r="BK7" s="80"/>
      <c r="BL7" s="80"/>
      <c r="BM7" s="80"/>
      <c r="BN7" s="80">
        <f>BE7-BK7</f>
        <v>150</v>
      </c>
      <c r="BO7" s="80">
        <f>BN7</f>
        <v>150</v>
      </c>
      <c r="BP7" s="80"/>
      <c r="BQ7" s="80"/>
      <c r="BR7" s="130">
        <v>258.5</v>
      </c>
      <c r="BS7" s="83"/>
      <c r="BT7" s="83"/>
      <c r="BU7" s="80">
        <f>BR7-BT7</f>
        <v>258.5</v>
      </c>
      <c r="BV7" s="83"/>
      <c r="BW7" s="96"/>
      <c r="BX7" s="80" t="s">
        <v>45</v>
      </c>
      <c r="BY7" s="80" t="s">
        <v>45</v>
      </c>
      <c r="BZ7" s="80"/>
      <c r="CA7" s="80"/>
      <c r="CB7" s="80" t="s">
        <v>45</v>
      </c>
      <c r="CC7" s="190"/>
      <c r="CD7" s="240"/>
      <c r="CE7" s="80"/>
      <c r="CF7" s="80"/>
      <c r="CG7" s="80"/>
      <c r="CH7" s="80"/>
      <c r="CI7" s="80"/>
      <c r="CJ7" s="80"/>
      <c r="CK7" s="80"/>
      <c r="CL7" s="80"/>
    </row>
    <row r="8" spans="1:90" s="241" customFormat="1" ht="12" customHeight="1">
      <c r="A8" s="230">
        <v>2</v>
      </c>
      <c r="B8" s="305" t="s">
        <v>204</v>
      </c>
      <c r="C8" s="279" t="s">
        <v>140</v>
      </c>
      <c r="D8" s="358" t="s">
        <v>204</v>
      </c>
      <c r="E8" s="402" t="s">
        <v>106</v>
      </c>
      <c r="F8" s="80" t="s">
        <v>9</v>
      </c>
      <c r="G8" s="80">
        <v>1250</v>
      </c>
      <c r="H8" s="80">
        <v>3880</v>
      </c>
      <c r="I8" s="80">
        <f>G8*H8</f>
        <v>4850000</v>
      </c>
      <c r="J8" s="80"/>
      <c r="K8" s="80">
        <f>I8-J8</f>
        <v>4850000</v>
      </c>
      <c r="L8" s="80">
        <v>300</v>
      </c>
      <c r="M8" s="80">
        <v>3880</v>
      </c>
      <c r="N8" s="80">
        <f>L8*M8</f>
        <v>1164000</v>
      </c>
      <c r="O8" s="80"/>
      <c r="P8" s="80"/>
      <c r="Q8" s="78"/>
      <c r="R8" s="80">
        <v>450</v>
      </c>
      <c r="S8" s="80">
        <v>3880</v>
      </c>
      <c r="T8" s="80">
        <f>R8*S8</f>
        <v>1746000</v>
      </c>
      <c r="U8" s="80"/>
      <c r="V8" s="80"/>
      <c r="W8" s="80">
        <v>582000</v>
      </c>
      <c r="X8" s="80"/>
      <c r="Y8" s="80"/>
      <c r="Z8" s="80"/>
      <c r="AA8" s="80"/>
      <c r="AB8" s="80"/>
      <c r="AC8" s="80">
        <v>582000</v>
      </c>
      <c r="AD8" s="80"/>
      <c r="AE8" s="80"/>
      <c r="AF8" s="80"/>
      <c r="AG8" s="80"/>
      <c r="AH8" s="80"/>
      <c r="AI8" s="80">
        <v>582000</v>
      </c>
      <c r="AJ8" s="80"/>
      <c r="AK8" s="80"/>
      <c r="AL8" s="80"/>
      <c r="AM8" s="80">
        <f>AO8/AN8</f>
        <v>450</v>
      </c>
      <c r="AN8" s="80">
        <f>H8</f>
        <v>3880</v>
      </c>
      <c r="AO8" s="80">
        <f>W8+AC8+AI8</f>
        <v>1746000</v>
      </c>
      <c r="AP8" s="80"/>
      <c r="AQ8" s="80"/>
      <c r="AR8" s="78"/>
      <c r="AS8" s="78">
        <f>G8-O8-AP8</f>
        <v>1250</v>
      </c>
      <c r="AT8" s="78"/>
      <c r="AU8" s="78">
        <f>I8-Q8-AR8</f>
        <v>4850000</v>
      </c>
      <c r="AV8" s="78">
        <f>AS8</f>
        <v>1250</v>
      </c>
      <c r="AW8" s="78"/>
      <c r="AX8" s="78">
        <f>AU8</f>
        <v>4850000</v>
      </c>
      <c r="AY8" s="80">
        <v>300</v>
      </c>
      <c r="AZ8" s="80">
        <v>3880</v>
      </c>
      <c r="BA8" s="80">
        <f>AY8*AZ8</f>
        <v>1164000</v>
      </c>
      <c r="BB8" s="80">
        <f>9.85+82.27+14.78+15.76+22.66</f>
        <v>145.32</v>
      </c>
      <c r="BC8" s="80">
        <f>BD8/BB8</f>
        <v>4391.484654555465</v>
      </c>
      <c r="BD8" s="80">
        <f>593272.55+44898</f>
        <v>638170.55</v>
      </c>
      <c r="BE8" s="80">
        <f>AV8-BB8</f>
        <v>1104.68</v>
      </c>
      <c r="BF8" s="80">
        <f>BC8</f>
        <v>4391.484654555465</v>
      </c>
      <c r="BG8" s="80">
        <f>AX8-BD8</f>
        <v>4211829.45</v>
      </c>
      <c r="BH8" s="80">
        <v>200</v>
      </c>
      <c r="BI8" s="80">
        <v>3880</v>
      </c>
      <c r="BJ8" s="80">
        <v>776000</v>
      </c>
      <c r="BK8" s="80">
        <v>99.51</v>
      </c>
      <c r="BL8" s="80"/>
      <c r="BM8" s="80">
        <f>446480.89+41794.2</f>
        <v>488275.09</v>
      </c>
      <c r="BN8" s="80">
        <f>BE8-BK8</f>
        <v>1005.1700000000001</v>
      </c>
      <c r="BO8" s="80">
        <f>BN8</f>
        <v>1005.1700000000001</v>
      </c>
      <c r="BP8" s="80">
        <v>100</v>
      </c>
      <c r="BQ8" s="80">
        <v>91.33</v>
      </c>
      <c r="BR8" s="80">
        <f>BO8-BQ8</f>
        <v>913.84</v>
      </c>
      <c r="BS8" s="190">
        <v>180</v>
      </c>
      <c r="BT8" s="190">
        <f>14.81+83.56+4.83+0.99+40+22.66+7.88</f>
        <v>174.73</v>
      </c>
      <c r="BU8" s="80">
        <f>BR8-BT8</f>
        <v>739.11</v>
      </c>
      <c r="BV8" s="190">
        <v>200</v>
      </c>
      <c r="BW8" s="191">
        <f>14.78+14.78+58.13+27.59+35.96+29.06+14.29+3.96</f>
        <v>198.55</v>
      </c>
      <c r="BX8" s="149">
        <v>540.56</v>
      </c>
      <c r="BY8" s="191">
        <v>200</v>
      </c>
      <c r="BZ8" s="190">
        <v>158</v>
      </c>
      <c r="CA8" s="130">
        <v>174.76</v>
      </c>
      <c r="CB8" s="190" t="s">
        <v>45</v>
      </c>
      <c r="CC8" s="190" t="s">
        <v>45</v>
      </c>
      <c r="CD8" s="190"/>
      <c r="CE8" s="80"/>
      <c r="CF8" s="80"/>
      <c r="CG8" s="80"/>
      <c r="CH8" s="80"/>
      <c r="CI8" s="190"/>
      <c r="CJ8" s="190"/>
      <c r="CK8" s="80"/>
      <c r="CL8" s="80"/>
    </row>
    <row r="9" spans="1:90" s="76" customFormat="1" ht="25.5" customHeight="1">
      <c r="A9" s="338">
        <v>3</v>
      </c>
      <c r="B9" s="403" t="s">
        <v>205</v>
      </c>
      <c r="C9" s="350" t="s">
        <v>189</v>
      </c>
      <c r="D9" s="359" t="s">
        <v>235</v>
      </c>
      <c r="E9" s="404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78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78"/>
      <c r="AS9" s="84"/>
      <c r="AT9" s="84"/>
      <c r="AU9" s="78"/>
      <c r="AV9" s="84"/>
      <c r="AW9" s="84"/>
      <c r="AX9" s="78"/>
      <c r="AY9" s="83"/>
      <c r="AZ9" s="80"/>
      <c r="BA9" s="83"/>
      <c r="BB9" s="80"/>
      <c r="BC9" s="8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190"/>
      <c r="BT9" s="190"/>
      <c r="BU9" s="80"/>
      <c r="BV9" s="190"/>
      <c r="BW9" s="191"/>
      <c r="BX9" s="149"/>
      <c r="BY9" s="191"/>
      <c r="BZ9" s="190"/>
      <c r="CA9" s="130"/>
      <c r="CB9" s="190"/>
      <c r="CC9" s="190"/>
      <c r="CD9" s="80"/>
      <c r="CE9" s="80"/>
      <c r="CF9" s="80"/>
      <c r="CG9" s="80"/>
      <c r="CH9" s="80"/>
      <c r="CI9" s="80"/>
      <c r="CJ9" s="80"/>
      <c r="CK9" s="80"/>
      <c r="CL9" s="80"/>
    </row>
    <row r="10" spans="1:90" s="76" customFormat="1" ht="27" customHeight="1">
      <c r="A10" s="338"/>
      <c r="B10" s="403"/>
      <c r="C10" s="279" t="s">
        <v>190</v>
      </c>
      <c r="D10" s="358" t="s">
        <v>235</v>
      </c>
      <c r="E10" s="18" t="s">
        <v>107</v>
      </c>
      <c r="F10" s="78" t="s">
        <v>226</v>
      </c>
      <c r="G10" s="80">
        <v>21</v>
      </c>
      <c r="H10" s="80">
        <v>940</v>
      </c>
      <c r="I10" s="80">
        <f>G10*H10</f>
        <v>19740</v>
      </c>
      <c r="J10" s="83"/>
      <c r="K10" s="80">
        <f>I10-J10</f>
        <v>19740</v>
      </c>
      <c r="L10" s="80"/>
      <c r="M10" s="80"/>
      <c r="N10" s="80"/>
      <c r="O10" s="80"/>
      <c r="P10" s="80"/>
      <c r="Q10" s="78"/>
      <c r="R10" s="80">
        <v>7</v>
      </c>
      <c r="S10" s="80">
        <v>940</v>
      </c>
      <c r="T10" s="80">
        <f>R10*S10</f>
        <v>6580</v>
      </c>
      <c r="U10" s="80"/>
      <c r="V10" s="80"/>
      <c r="W10" s="80">
        <v>2190</v>
      </c>
      <c r="X10" s="80"/>
      <c r="Y10" s="80"/>
      <c r="Z10" s="80"/>
      <c r="AA10" s="80"/>
      <c r="AB10" s="80"/>
      <c r="AC10" s="80">
        <v>2190</v>
      </c>
      <c r="AD10" s="80"/>
      <c r="AE10" s="80"/>
      <c r="AF10" s="80"/>
      <c r="AG10" s="80"/>
      <c r="AH10" s="80"/>
      <c r="AI10" s="80">
        <v>2200</v>
      </c>
      <c r="AJ10" s="80"/>
      <c r="AK10" s="80"/>
      <c r="AL10" s="80"/>
      <c r="AM10" s="80">
        <f>AO10/AN10</f>
        <v>7</v>
      </c>
      <c r="AN10" s="80">
        <f>H10</f>
        <v>940</v>
      </c>
      <c r="AO10" s="80">
        <f>W10+AC10+AI10</f>
        <v>6580</v>
      </c>
      <c r="AP10" s="80"/>
      <c r="AQ10" s="80"/>
      <c r="AR10" s="78"/>
      <c r="AS10" s="84">
        <f>G10-O10-AP10</f>
        <v>21</v>
      </c>
      <c r="AT10" s="84"/>
      <c r="AU10" s="78">
        <f>I10-Q10-AR10</f>
        <v>19740</v>
      </c>
      <c r="AV10" s="84">
        <f>AS10</f>
        <v>21</v>
      </c>
      <c r="AW10" s="84"/>
      <c r="AX10" s="78">
        <f>AU10</f>
        <v>19740</v>
      </c>
      <c r="AY10" s="80">
        <v>7</v>
      </c>
      <c r="AZ10" s="80">
        <v>940</v>
      </c>
      <c r="BA10" s="80">
        <f>AY10*AZ10</f>
        <v>6580</v>
      </c>
      <c r="BB10" s="80"/>
      <c r="BC10" s="80"/>
      <c r="BD10" s="80"/>
      <c r="BE10" s="80">
        <f>AV10-BB10</f>
        <v>21</v>
      </c>
      <c r="BF10" s="80">
        <f>AW10-BC10</f>
        <v>0</v>
      </c>
      <c r="BG10" s="80">
        <f>AX10-BD10</f>
        <v>19740</v>
      </c>
      <c r="BH10" s="80">
        <v>7</v>
      </c>
      <c r="BI10" s="80">
        <v>940</v>
      </c>
      <c r="BJ10" s="80">
        <v>6580</v>
      </c>
      <c r="BK10" s="80"/>
      <c r="BL10" s="80"/>
      <c r="BM10" s="80"/>
      <c r="BN10" s="80">
        <f>BE10-BK10</f>
        <v>21</v>
      </c>
      <c r="BO10" s="80">
        <f>BN10</f>
        <v>21</v>
      </c>
      <c r="BP10" s="80"/>
      <c r="BQ10" s="80"/>
      <c r="BR10" s="80" t="s">
        <v>116</v>
      </c>
      <c r="BS10" s="80"/>
      <c r="BT10" s="83"/>
      <c r="BU10" s="80" t="s">
        <v>45</v>
      </c>
      <c r="BV10" s="80" t="s">
        <v>45</v>
      </c>
      <c r="BW10" s="149"/>
      <c r="BX10" s="80" t="s">
        <v>45</v>
      </c>
      <c r="BY10" s="190" t="s">
        <v>165</v>
      </c>
      <c r="BZ10" s="190" t="s">
        <v>173</v>
      </c>
      <c r="CA10" s="80" t="s">
        <v>164</v>
      </c>
      <c r="CB10" s="190"/>
      <c r="CC10" s="190"/>
      <c r="CD10" s="80"/>
      <c r="CE10" s="80"/>
      <c r="CF10" s="80"/>
      <c r="CG10" s="80"/>
      <c r="CH10" s="80"/>
      <c r="CI10" s="80"/>
      <c r="CJ10" s="80"/>
      <c r="CK10" s="80"/>
      <c r="CL10" s="80"/>
    </row>
    <row r="11" spans="1:90" s="76" customFormat="1" ht="36.75" customHeight="1">
      <c r="A11" s="326"/>
      <c r="B11" s="304" t="s">
        <v>231</v>
      </c>
      <c r="C11" s="279" t="s">
        <v>229</v>
      </c>
      <c r="D11" s="358" t="s">
        <v>235</v>
      </c>
      <c r="E11" s="18"/>
      <c r="F11" s="78"/>
      <c r="G11" s="80"/>
      <c r="H11" s="80"/>
      <c r="I11" s="80"/>
      <c r="J11" s="83"/>
      <c r="K11" s="80"/>
      <c r="L11" s="80"/>
      <c r="M11" s="80"/>
      <c r="N11" s="80"/>
      <c r="O11" s="80"/>
      <c r="P11" s="80"/>
      <c r="Q11" s="78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78"/>
      <c r="AS11" s="84"/>
      <c r="AT11" s="84"/>
      <c r="AU11" s="78"/>
      <c r="AV11" s="84"/>
      <c r="AW11" s="84"/>
      <c r="AX11" s="78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3"/>
      <c r="BU11" s="80"/>
      <c r="BV11" s="80"/>
      <c r="BW11" s="149"/>
      <c r="BX11" s="80"/>
      <c r="BY11" s="190"/>
      <c r="BZ11" s="190"/>
      <c r="CA11" s="80"/>
      <c r="CB11" s="190"/>
      <c r="CC11" s="190"/>
      <c r="CD11" s="190"/>
      <c r="CE11" s="80"/>
      <c r="CF11" s="80"/>
      <c r="CG11" s="80"/>
      <c r="CH11" s="80"/>
      <c r="CI11" s="80"/>
      <c r="CJ11" s="80"/>
      <c r="CK11" s="80"/>
      <c r="CL11" s="80"/>
    </row>
    <row r="12" spans="1:124" s="76" customFormat="1" ht="23.25" customHeight="1">
      <c r="A12" s="230">
        <v>7</v>
      </c>
      <c r="B12" s="305" t="s">
        <v>230</v>
      </c>
      <c r="C12" s="279" t="s">
        <v>228</v>
      </c>
      <c r="D12" s="358" t="s">
        <v>235</v>
      </c>
      <c r="E12" s="18" t="s">
        <v>108</v>
      </c>
      <c r="F12" s="80" t="s">
        <v>98</v>
      </c>
      <c r="G12" s="101">
        <v>119.2</v>
      </c>
      <c r="H12" s="101">
        <v>740.77</v>
      </c>
      <c r="I12" s="101">
        <v>88300</v>
      </c>
      <c r="J12" s="102"/>
      <c r="K12" s="101"/>
      <c r="L12" s="102"/>
      <c r="M12" s="102"/>
      <c r="N12" s="101"/>
      <c r="O12" s="101"/>
      <c r="P12" s="101"/>
      <c r="Q12" s="103"/>
      <c r="R12" s="102"/>
      <c r="S12" s="102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3"/>
      <c r="AS12" s="104"/>
      <c r="AT12" s="104"/>
      <c r="AU12" s="103"/>
      <c r="AV12" s="104"/>
      <c r="AW12" s="104"/>
      <c r="AX12" s="103"/>
      <c r="AY12" s="83"/>
      <c r="AZ12" s="80"/>
      <c r="BA12" s="80"/>
      <c r="BB12" s="80"/>
      <c r="BC12" s="80"/>
      <c r="BD12" s="80"/>
      <c r="BE12" s="80">
        <f aca="true" t="shared" si="0" ref="BE12:BG13">AV12-BB12</f>
        <v>0</v>
      </c>
      <c r="BF12" s="80">
        <f t="shared" si="0"/>
        <v>0</v>
      </c>
      <c r="BG12" s="80">
        <f t="shared" si="0"/>
        <v>0</v>
      </c>
      <c r="BH12" s="80"/>
      <c r="BI12" s="80"/>
      <c r="BJ12" s="80"/>
      <c r="BK12" s="80"/>
      <c r="BL12" s="80"/>
      <c r="BM12" s="80"/>
      <c r="BN12" s="80">
        <f>BE12-BK12</f>
        <v>0</v>
      </c>
      <c r="BO12" s="80">
        <f>BN12</f>
        <v>0</v>
      </c>
      <c r="BP12" s="80"/>
      <c r="BQ12" s="80"/>
      <c r="BR12" s="80">
        <v>119.2</v>
      </c>
      <c r="BS12" s="83"/>
      <c r="BT12" s="83"/>
      <c r="BU12" s="80" t="s">
        <v>45</v>
      </c>
      <c r="BV12" s="83"/>
      <c r="BW12" s="96"/>
      <c r="BX12" s="149" t="s">
        <v>45</v>
      </c>
      <c r="BY12" s="80" t="s">
        <v>45</v>
      </c>
      <c r="BZ12" s="80"/>
      <c r="CA12" s="80">
        <v>60</v>
      </c>
      <c r="CB12" s="190"/>
      <c r="CC12" s="190"/>
      <c r="CD12" s="190"/>
      <c r="CE12" s="80"/>
      <c r="CF12" s="80"/>
      <c r="CG12" s="80"/>
      <c r="CH12" s="80"/>
      <c r="CI12" s="80"/>
      <c r="CJ12" s="80"/>
      <c r="CK12" s="80"/>
      <c r="CL12" s="80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</row>
    <row r="13" spans="1:90" s="46" customFormat="1" ht="23.25" customHeight="1">
      <c r="A13" s="231">
        <v>8</v>
      </c>
      <c r="B13" s="306" t="s">
        <v>206</v>
      </c>
      <c r="C13" s="279" t="s">
        <v>123</v>
      </c>
      <c r="D13" s="358" t="s">
        <v>235</v>
      </c>
      <c r="E13" s="18" t="s">
        <v>181</v>
      </c>
      <c r="F13" s="397" t="s">
        <v>9</v>
      </c>
      <c r="G13" s="397">
        <v>306.4</v>
      </c>
      <c r="H13" s="397">
        <v>2270</v>
      </c>
      <c r="I13" s="100">
        <f aca="true" t="shared" si="1" ref="I13:I19">G13*H13</f>
        <v>695528</v>
      </c>
      <c r="J13" s="397"/>
      <c r="K13" s="397">
        <f aca="true" t="shared" si="2" ref="K13:K19">I13-J13</f>
        <v>695528</v>
      </c>
      <c r="L13" s="397"/>
      <c r="M13" s="397">
        <v>2270</v>
      </c>
      <c r="N13" s="100">
        <f aca="true" t="shared" si="3" ref="N13:N19">L13*M13</f>
        <v>0</v>
      </c>
      <c r="O13" s="397">
        <v>5.67</v>
      </c>
      <c r="P13" s="397">
        <v>2270</v>
      </c>
      <c r="Q13" s="79">
        <f>O13*P13</f>
        <v>12870.9</v>
      </c>
      <c r="R13" s="397">
        <v>76.6</v>
      </c>
      <c r="S13" s="397">
        <v>2270</v>
      </c>
      <c r="T13" s="100">
        <f aca="true" t="shared" si="4" ref="T13:T19">R13*S13</f>
        <v>173882</v>
      </c>
      <c r="U13" s="397"/>
      <c r="V13" s="397"/>
      <c r="W13" s="397">
        <v>57960</v>
      </c>
      <c r="X13" s="397"/>
      <c r="Y13" s="397"/>
      <c r="Z13" s="397"/>
      <c r="AA13" s="397"/>
      <c r="AB13" s="397"/>
      <c r="AC13" s="397">
        <v>57960</v>
      </c>
      <c r="AD13" s="397"/>
      <c r="AE13" s="397"/>
      <c r="AF13" s="397"/>
      <c r="AG13" s="397"/>
      <c r="AH13" s="397"/>
      <c r="AI13" s="397">
        <v>57962</v>
      </c>
      <c r="AJ13" s="397"/>
      <c r="AK13" s="397"/>
      <c r="AL13" s="397"/>
      <c r="AM13" s="397">
        <f>AO13/AN13</f>
        <v>76.6</v>
      </c>
      <c r="AN13" s="397">
        <f>H13</f>
        <v>2270</v>
      </c>
      <c r="AO13" s="397">
        <f>W13+AC13+AI13</f>
        <v>173882</v>
      </c>
      <c r="AP13" s="397"/>
      <c r="AQ13" s="397"/>
      <c r="AR13" s="79"/>
      <c r="AS13" s="109">
        <f>G13-O13-AP13</f>
        <v>300.72999999999996</v>
      </c>
      <c r="AT13" s="109"/>
      <c r="AU13" s="79">
        <f>I13-Q13-AR13</f>
        <v>682657.1</v>
      </c>
      <c r="AV13" s="109">
        <f>AS13</f>
        <v>300.72999999999996</v>
      </c>
      <c r="AW13" s="109"/>
      <c r="AX13" s="109">
        <f aca="true" t="shared" si="5" ref="AX13:AX19">AU13</f>
        <v>682657.1</v>
      </c>
      <c r="AY13" s="397">
        <v>76.6</v>
      </c>
      <c r="AZ13" s="397">
        <v>2270</v>
      </c>
      <c r="BA13" s="100">
        <f aca="true" t="shared" si="6" ref="BA13:BA19">AY13*AZ13</f>
        <v>173882</v>
      </c>
      <c r="BB13" s="397"/>
      <c r="BC13" s="397"/>
      <c r="BD13" s="397"/>
      <c r="BE13" s="397">
        <f t="shared" si="0"/>
        <v>300.72999999999996</v>
      </c>
      <c r="BF13" s="100">
        <f t="shared" si="0"/>
        <v>0</v>
      </c>
      <c r="BG13" s="397">
        <f t="shared" si="0"/>
        <v>682657.1</v>
      </c>
      <c r="BH13" s="397">
        <v>76.6</v>
      </c>
      <c r="BI13" s="100">
        <v>2270</v>
      </c>
      <c r="BJ13" s="100">
        <v>173882</v>
      </c>
      <c r="BK13" s="100"/>
      <c r="BL13" s="100"/>
      <c r="BM13" s="397"/>
      <c r="BN13" s="397">
        <f aca="true" t="shared" si="7" ref="BN13:BN20">BE13-BK13</f>
        <v>300.72999999999996</v>
      </c>
      <c r="BO13" s="397">
        <f aca="true" t="shared" si="8" ref="BO13:BO20">BN13</f>
        <v>300.72999999999996</v>
      </c>
      <c r="BP13" s="397"/>
      <c r="BQ13" s="397"/>
      <c r="BR13" s="397">
        <f>BO13-BQ13</f>
        <v>300.72999999999996</v>
      </c>
      <c r="BS13" s="100"/>
      <c r="BT13" s="100"/>
      <c r="BU13" s="100" t="s">
        <v>45</v>
      </c>
      <c r="BV13" s="80" t="s">
        <v>45</v>
      </c>
      <c r="BW13" s="80"/>
      <c r="BX13" s="80" t="s">
        <v>45</v>
      </c>
      <c r="BY13" s="190">
        <v>84</v>
      </c>
      <c r="BZ13" s="190">
        <v>18</v>
      </c>
      <c r="CA13" s="80">
        <v>282.73</v>
      </c>
      <c r="CB13" s="190"/>
      <c r="CC13" s="190"/>
      <c r="CD13" s="100"/>
      <c r="CE13" s="100"/>
      <c r="CF13" s="100"/>
      <c r="CG13" s="100"/>
      <c r="CH13" s="397"/>
      <c r="CI13" s="100"/>
      <c r="CJ13" s="100"/>
      <c r="CK13" s="100"/>
      <c r="CL13" s="100"/>
    </row>
    <row r="14" spans="1:90" s="46" customFormat="1" ht="23.25" customHeight="1">
      <c r="A14" s="239">
        <v>9</v>
      </c>
      <c r="B14" s="304" t="s">
        <v>207</v>
      </c>
      <c r="C14" s="279" t="s">
        <v>117</v>
      </c>
      <c r="D14" s="358" t="s">
        <v>235</v>
      </c>
      <c r="E14" s="405" t="s">
        <v>112</v>
      </c>
      <c r="F14" s="397" t="s">
        <v>10</v>
      </c>
      <c r="G14" s="397">
        <v>2405.3</v>
      </c>
      <c r="H14" s="397">
        <v>418.5</v>
      </c>
      <c r="I14" s="100">
        <f t="shared" si="1"/>
        <v>1006618.05</v>
      </c>
      <c r="J14" s="397"/>
      <c r="K14" s="397">
        <f t="shared" si="2"/>
        <v>1006618.05</v>
      </c>
      <c r="L14" s="397"/>
      <c r="M14" s="397">
        <v>418.5</v>
      </c>
      <c r="N14" s="100">
        <f t="shared" si="3"/>
        <v>0</v>
      </c>
      <c r="O14" s="397">
        <v>12.29</v>
      </c>
      <c r="P14" s="397">
        <v>418.5</v>
      </c>
      <c r="Q14" s="79">
        <f aca="true" t="shared" si="9" ref="Q14:Q19">O14*P14</f>
        <v>5143.365</v>
      </c>
      <c r="R14" s="397"/>
      <c r="S14" s="397">
        <v>418.5</v>
      </c>
      <c r="T14" s="100">
        <f t="shared" si="4"/>
        <v>0</v>
      </c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79"/>
      <c r="AS14" s="109">
        <f aca="true" t="shared" si="10" ref="AS14:AS19">G14-O14-AP14</f>
        <v>2393.01</v>
      </c>
      <c r="AT14" s="109"/>
      <c r="AU14" s="79">
        <f aca="true" t="shared" si="11" ref="AU14:AU19">I14-Q14-AR14</f>
        <v>1001474.685</v>
      </c>
      <c r="AV14" s="109">
        <f aca="true" t="shared" si="12" ref="AV14:AV19">AS14</f>
        <v>2393.01</v>
      </c>
      <c r="AW14" s="109"/>
      <c r="AX14" s="109">
        <f t="shared" si="5"/>
        <v>1001474.685</v>
      </c>
      <c r="AY14" s="397"/>
      <c r="AZ14" s="397">
        <v>418.5</v>
      </c>
      <c r="BA14" s="100">
        <f t="shared" si="6"/>
        <v>0</v>
      </c>
      <c r="BB14" s="397"/>
      <c r="BC14" s="397"/>
      <c r="BD14" s="397"/>
      <c r="BE14" s="397">
        <f aca="true" t="shared" si="13" ref="BE14:BE19">AV14-BB14</f>
        <v>2393.01</v>
      </c>
      <c r="BF14" s="100">
        <f aca="true" t="shared" si="14" ref="BF14:BF19">AW14-BC14</f>
        <v>0</v>
      </c>
      <c r="BG14" s="397">
        <f aca="true" t="shared" si="15" ref="BG14:BG19">AX14-BD14</f>
        <v>1001474.685</v>
      </c>
      <c r="BH14" s="397"/>
      <c r="BI14" s="100">
        <v>418.5</v>
      </c>
      <c r="BJ14" s="100">
        <v>0</v>
      </c>
      <c r="BK14" s="100"/>
      <c r="BL14" s="100"/>
      <c r="BM14" s="397"/>
      <c r="BN14" s="397">
        <f t="shared" si="7"/>
        <v>2393.01</v>
      </c>
      <c r="BO14" s="397">
        <f t="shared" si="8"/>
        <v>2393.01</v>
      </c>
      <c r="BP14" s="397"/>
      <c r="BQ14" s="397"/>
      <c r="BR14" s="397">
        <v>2878.35</v>
      </c>
      <c r="BS14" s="100"/>
      <c r="BT14" s="100"/>
      <c r="BU14" s="116" t="s">
        <v>45</v>
      </c>
      <c r="BV14" s="80"/>
      <c r="BW14" s="80"/>
      <c r="BX14" s="80" t="s">
        <v>45</v>
      </c>
      <c r="BY14" s="80" t="s">
        <v>45</v>
      </c>
      <c r="BZ14" s="80" t="s">
        <v>45</v>
      </c>
      <c r="CA14" s="80"/>
      <c r="CB14" s="80" t="s">
        <v>45</v>
      </c>
      <c r="CC14" s="190"/>
      <c r="CD14" s="190"/>
      <c r="CE14" s="190"/>
      <c r="CF14" s="100"/>
      <c r="CG14" s="100"/>
      <c r="CH14" s="397"/>
      <c r="CI14" s="100"/>
      <c r="CJ14" s="100"/>
      <c r="CK14" s="100"/>
      <c r="CL14" s="100"/>
    </row>
    <row r="15" spans="1:90" s="46" customFormat="1" ht="15.75" customHeight="1">
      <c r="A15" s="239">
        <v>10</v>
      </c>
      <c r="B15" s="304" t="s">
        <v>207</v>
      </c>
      <c r="C15" s="278" t="s">
        <v>118</v>
      </c>
      <c r="D15" s="358" t="s">
        <v>235</v>
      </c>
      <c r="E15" s="376"/>
      <c r="F15" s="397" t="s">
        <v>10</v>
      </c>
      <c r="G15" s="397">
        <v>759.9</v>
      </c>
      <c r="H15" s="100">
        <v>482.5</v>
      </c>
      <c r="I15" s="100">
        <f t="shared" si="1"/>
        <v>366651.75</v>
      </c>
      <c r="J15" s="100">
        <f>H15*I15</f>
        <v>176909469.375</v>
      </c>
      <c r="K15" s="397">
        <f t="shared" si="2"/>
        <v>-176542817.625</v>
      </c>
      <c r="L15" s="397"/>
      <c r="M15" s="100">
        <v>482.5</v>
      </c>
      <c r="N15" s="100">
        <f t="shared" si="3"/>
        <v>0</v>
      </c>
      <c r="O15" s="397"/>
      <c r="P15" s="397"/>
      <c r="Q15" s="79">
        <f t="shared" si="9"/>
        <v>0</v>
      </c>
      <c r="R15" s="397"/>
      <c r="S15" s="100">
        <v>482.5</v>
      </c>
      <c r="T15" s="100">
        <f t="shared" si="4"/>
        <v>0</v>
      </c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79"/>
      <c r="AS15" s="109">
        <f t="shared" si="10"/>
        <v>759.9</v>
      </c>
      <c r="AT15" s="109"/>
      <c r="AU15" s="79">
        <f t="shared" si="11"/>
        <v>366651.75</v>
      </c>
      <c r="AV15" s="109">
        <f t="shared" si="12"/>
        <v>759.9</v>
      </c>
      <c r="AW15" s="109"/>
      <c r="AX15" s="109">
        <f t="shared" si="5"/>
        <v>366651.75</v>
      </c>
      <c r="AY15" s="397"/>
      <c r="AZ15" s="100">
        <v>482.5</v>
      </c>
      <c r="BA15" s="100">
        <f t="shared" si="6"/>
        <v>0</v>
      </c>
      <c r="BB15" s="397"/>
      <c r="BC15" s="397"/>
      <c r="BD15" s="397"/>
      <c r="BE15" s="397">
        <f t="shared" si="13"/>
        <v>759.9</v>
      </c>
      <c r="BF15" s="100">
        <f t="shared" si="14"/>
        <v>0</v>
      </c>
      <c r="BG15" s="397">
        <f t="shared" si="15"/>
        <v>366651.75</v>
      </c>
      <c r="BH15" s="397"/>
      <c r="BI15" s="100">
        <v>482.5</v>
      </c>
      <c r="BJ15" s="100">
        <v>0</v>
      </c>
      <c r="BK15" s="100"/>
      <c r="BL15" s="100"/>
      <c r="BM15" s="397"/>
      <c r="BN15" s="397">
        <f t="shared" si="7"/>
        <v>759.9</v>
      </c>
      <c r="BO15" s="397">
        <f t="shared" si="8"/>
        <v>759.9</v>
      </c>
      <c r="BP15" s="397"/>
      <c r="BQ15" s="397"/>
      <c r="BR15" s="397">
        <v>1912.2</v>
      </c>
      <c r="BS15" s="100"/>
      <c r="BT15" s="100"/>
      <c r="BU15" s="100" t="s">
        <v>45</v>
      </c>
      <c r="BV15" s="80"/>
      <c r="BW15" s="80"/>
      <c r="BX15" s="80" t="s">
        <v>45</v>
      </c>
      <c r="BY15" s="80"/>
      <c r="BZ15" s="80"/>
      <c r="CA15" s="80"/>
      <c r="CB15" s="80" t="s">
        <v>45</v>
      </c>
      <c r="CC15" s="80" t="s">
        <v>45</v>
      </c>
      <c r="CD15" s="190" t="s">
        <v>45</v>
      </c>
      <c r="CE15" s="80" t="s">
        <v>45</v>
      </c>
      <c r="CF15" s="100"/>
      <c r="CG15" s="100"/>
      <c r="CH15" s="397"/>
      <c r="CI15" s="100"/>
      <c r="CJ15" s="100"/>
      <c r="CK15" s="100"/>
      <c r="CL15" s="100"/>
    </row>
    <row r="16" spans="1:90" s="46" customFormat="1" ht="30.75" customHeight="1">
      <c r="A16" s="239">
        <v>11</v>
      </c>
      <c r="B16" s="304" t="s">
        <v>207</v>
      </c>
      <c r="C16" s="444" t="s">
        <v>119</v>
      </c>
      <c r="D16" s="367" t="s">
        <v>236</v>
      </c>
      <c r="E16" s="376"/>
      <c r="F16" s="397" t="s">
        <v>10</v>
      </c>
      <c r="G16" s="397">
        <v>4904.5</v>
      </c>
      <c r="H16" s="397">
        <v>337.5</v>
      </c>
      <c r="I16" s="79">
        <f t="shared" si="1"/>
        <v>1655268.75</v>
      </c>
      <c r="J16" s="397"/>
      <c r="K16" s="397">
        <f t="shared" si="2"/>
        <v>1655268.75</v>
      </c>
      <c r="L16" s="397"/>
      <c r="M16" s="118">
        <v>337.5</v>
      </c>
      <c r="N16" s="79">
        <f t="shared" si="3"/>
        <v>0</v>
      </c>
      <c r="O16" s="79">
        <v>1052.2</v>
      </c>
      <c r="P16" s="79">
        <v>338</v>
      </c>
      <c r="Q16" s="79">
        <f t="shared" si="9"/>
        <v>355643.60000000003</v>
      </c>
      <c r="R16" s="397"/>
      <c r="S16" s="118">
        <v>337.5</v>
      </c>
      <c r="T16" s="79">
        <f t="shared" si="4"/>
        <v>0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109">
        <f t="shared" si="10"/>
        <v>3852.3</v>
      </c>
      <c r="AT16" s="109"/>
      <c r="AU16" s="79">
        <f t="shared" si="11"/>
        <v>1299625.15</v>
      </c>
      <c r="AV16" s="109">
        <f t="shared" si="12"/>
        <v>3852.3</v>
      </c>
      <c r="AW16" s="109"/>
      <c r="AX16" s="109">
        <f t="shared" si="5"/>
        <v>1299625.15</v>
      </c>
      <c r="AY16" s="397"/>
      <c r="AZ16" s="397">
        <v>337.5</v>
      </c>
      <c r="BA16" s="79">
        <f t="shared" si="6"/>
        <v>0</v>
      </c>
      <c r="BB16" s="79"/>
      <c r="BC16" s="79"/>
      <c r="BD16" s="79"/>
      <c r="BE16" s="397">
        <f t="shared" si="13"/>
        <v>3852.3</v>
      </c>
      <c r="BF16" s="100">
        <f t="shared" si="14"/>
        <v>0</v>
      </c>
      <c r="BG16" s="397">
        <f t="shared" si="15"/>
        <v>1299625.15</v>
      </c>
      <c r="BH16" s="397"/>
      <c r="BI16" s="100">
        <v>338</v>
      </c>
      <c r="BJ16" s="79">
        <v>0</v>
      </c>
      <c r="BK16" s="79"/>
      <c r="BL16" s="79"/>
      <c r="BM16" s="79"/>
      <c r="BN16" s="397">
        <f t="shared" si="7"/>
        <v>3852.3</v>
      </c>
      <c r="BO16" s="397">
        <f t="shared" si="8"/>
        <v>3852.3</v>
      </c>
      <c r="BP16" s="397"/>
      <c r="BQ16" s="79"/>
      <c r="BR16" s="397">
        <v>2894.2</v>
      </c>
      <c r="BS16" s="100"/>
      <c r="BT16" s="79"/>
      <c r="BU16" s="100" t="s">
        <v>45</v>
      </c>
      <c r="BV16" s="80"/>
      <c r="BW16" s="80"/>
      <c r="BX16" s="80" t="s">
        <v>45</v>
      </c>
      <c r="BY16" s="80" t="s">
        <v>45</v>
      </c>
      <c r="BZ16" s="80"/>
      <c r="CA16" s="80"/>
      <c r="CB16" s="190" t="s">
        <v>45</v>
      </c>
      <c r="CC16" s="190" t="s">
        <v>45</v>
      </c>
      <c r="CD16" s="190" t="s">
        <v>45</v>
      </c>
      <c r="CE16" s="190"/>
      <c r="CF16" s="190"/>
      <c r="CG16" s="2"/>
      <c r="CH16" s="397"/>
      <c r="CI16" s="100"/>
      <c r="CJ16" s="100"/>
      <c r="CK16" s="100"/>
      <c r="CL16" s="100"/>
    </row>
    <row r="17" spans="1:90" s="46" customFormat="1" ht="15" customHeight="1">
      <c r="A17" s="239">
        <v>12</v>
      </c>
      <c r="B17" s="304" t="s">
        <v>206</v>
      </c>
      <c r="C17" s="278" t="s">
        <v>120</v>
      </c>
      <c r="D17" s="358" t="s">
        <v>204</v>
      </c>
      <c r="E17" s="376"/>
      <c r="F17" s="397" t="s">
        <v>10</v>
      </c>
      <c r="G17" s="397">
        <v>1750.7</v>
      </c>
      <c r="H17" s="397">
        <v>581.3</v>
      </c>
      <c r="I17" s="79">
        <f t="shared" si="1"/>
        <v>1017681.9099999999</v>
      </c>
      <c r="J17" s="397"/>
      <c r="K17" s="397">
        <f t="shared" si="2"/>
        <v>1017681.9099999999</v>
      </c>
      <c r="L17" s="397"/>
      <c r="M17" s="118">
        <v>581.3</v>
      </c>
      <c r="N17" s="79">
        <f t="shared" si="3"/>
        <v>0</v>
      </c>
      <c r="O17" s="79">
        <v>8.1</v>
      </c>
      <c r="P17" s="79">
        <v>581</v>
      </c>
      <c r="Q17" s="79">
        <f t="shared" si="9"/>
        <v>4706.099999999999</v>
      </c>
      <c r="R17" s="397"/>
      <c r="S17" s="118">
        <v>581.3</v>
      </c>
      <c r="T17" s="79">
        <f t="shared" si="4"/>
        <v>0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109">
        <f t="shared" si="10"/>
        <v>1742.6000000000001</v>
      </c>
      <c r="AT17" s="109"/>
      <c r="AU17" s="79">
        <f t="shared" si="11"/>
        <v>1012975.8099999999</v>
      </c>
      <c r="AV17" s="109">
        <f t="shared" si="12"/>
        <v>1742.6000000000001</v>
      </c>
      <c r="AW17" s="109"/>
      <c r="AX17" s="109">
        <f t="shared" si="5"/>
        <v>1012975.8099999999</v>
      </c>
      <c r="AY17" s="397"/>
      <c r="AZ17" s="397">
        <v>581.3</v>
      </c>
      <c r="BA17" s="79">
        <f t="shared" si="6"/>
        <v>0</v>
      </c>
      <c r="BB17" s="79"/>
      <c r="BC17" s="79"/>
      <c r="BD17" s="79"/>
      <c r="BE17" s="397">
        <f t="shared" si="13"/>
        <v>1742.6000000000001</v>
      </c>
      <c r="BF17" s="100">
        <f t="shared" si="14"/>
        <v>0</v>
      </c>
      <c r="BG17" s="397">
        <f t="shared" si="15"/>
        <v>1012975.8099999999</v>
      </c>
      <c r="BH17" s="397"/>
      <c r="BI17" s="100">
        <v>581</v>
      </c>
      <c r="BJ17" s="79">
        <v>0</v>
      </c>
      <c r="BK17" s="79"/>
      <c r="BL17" s="79"/>
      <c r="BM17" s="79"/>
      <c r="BN17" s="397">
        <f t="shared" si="7"/>
        <v>1742.6000000000001</v>
      </c>
      <c r="BO17" s="397">
        <f t="shared" si="8"/>
        <v>1742.6000000000001</v>
      </c>
      <c r="BP17" s="397"/>
      <c r="BQ17" s="79"/>
      <c r="BR17" s="397">
        <f>BO17-BQ17</f>
        <v>1742.6000000000001</v>
      </c>
      <c r="BS17" s="100"/>
      <c r="BT17" s="79"/>
      <c r="BU17" s="100" t="s">
        <v>45</v>
      </c>
      <c r="BV17" s="80"/>
      <c r="BW17" s="80"/>
      <c r="BX17" s="80" t="s">
        <v>45</v>
      </c>
      <c r="BY17" s="80"/>
      <c r="BZ17" s="80"/>
      <c r="CA17" s="80"/>
      <c r="CB17" s="190"/>
      <c r="CC17" s="190"/>
      <c r="CD17" s="190"/>
      <c r="CE17" s="190"/>
      <c r="CF17" s="100"/>
      <c r="CG17" s="100"/>
      <c r="CH17" s="397"/>
      <c r="CI17" s="100"/>
      <c r="CJ17" s="100"/>
      <c r="CK17" s="100"/>
      <c r="CL17" s="100"/>
    </row>
    <row r="18" spans="1:90" s="46" customFormat="1" ht="15.75" customHeight="1">
      <c r="A18" s="239">
        <v>13</v>
      </c>
      <c r="B18" s="304" t="s">
        <v>207</v>
      </c>
      <c r="C18" s="279" t="s">
        <v>121</v>
      </c>
      <c r="D18" s="358" t="s">
        <v>204</v>
      </c>
      <c r="E18" s="376"/>
      <c r="F18" s="397" t="s">
        <v>10</v>
      </c>
      <c r="G18" s="397">
        <v>1816</v>
      </c>
      <c r="H18" s="397">
        <v>581.3</v>
      </c>
      <c r="I18" s="79">
        <f t="shared" si="1"/>
        <v>1055640.7999999998</v>
      </c>
      <c r="J18" s="397"/>
      <c r="K18" s="397">
        <f t="shared" si="2"/>
        <v>1055640.7999999998</v>
      </c>
      <c r="L18" s="397"/>
      <c r="M18" s="118">
        <v>581.3</v>
      </c>
      <c r="N18" s="79">
        <f t="shared" si="3"/>
        <v>0</v>
      </c>
      <c r="O18" s="79"/>
      <c r="P18" s="79"/>
      <c r="Q18" s="79">
        <f t="shared" si="9"/>
        <v>0</v>
      </c>
      <c r="R18" s="397"/>
      <c r="S18" s="118">
        <v>581.3</v>
      </c>
      <c r="T18" s="79">
        <f t="shared" si="4"/>
        <v>0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109">
        <f t="shared" si="10"/>
        <v>1816</v>
      </c>
      <c r="AT18" s="109"/>
      <c r="AU18" s="79">
        <f t="shared" si="11"/>
        <v>1055640.7999999998</v>
      </c>
      <c r="AV18" s="109">
        <f t="shared" si="12"/>
        <v>1816</v>
      </c>
      <c r="AW18" s="109"/>
      <c r="AX18" s="109">
        <f t="shared" si="5"/>
        <v>1055640.7999999998</v>
      </c>
      <c r="AY18" s="397"/>
      <c r="AZ18" s="397">
        <v>581.3</v>
      </c>
      <c r="BA18" s="79">
        <f t="shared" si="6"/>
        <v>0</v>
      </c>
      <c r="BB18" s="79"/>
      <c r="BC18" s="79"/>
      <c r="BD18" s="79"/>
      <c r="BE18" s="397">
        <f t="shared" si="13"/>
        <v>1816</v>
      </c>
      <c r="BF18" s="100">
        <f t="shared" si="14"/>
        <v>0</v>
      </c>
      <c r="BG18" s="397">
        <f t="shared" si="15"/>
        <v>1055640.7999999998</v>
      </c>
      <c r="BH18" s="397"/>
      <c r="BI18" s="100">
        <v>581</v>
      </c>
      <c r="BJ18" s="79">
        <v>0</v>
      </c>
      <c r="BK18" s="79"/>
      <c r="BL18" s="79"/>
      <c r="BM18" s="79"/>
      <c r="BN18" s="397">
        <f t="shared" si="7"/>
        <v>1816</v>
      </c>
      <c r="BO18" s="397">
        <f t="shared" si="8"/>
        <v>1816</v>
      </c>
      <c r="BP18" s="397"/>
      <c r="BQ18" s="79"/>
      <c r="BR18" s="397">
        <f>BO18-BQ18</f>
        <v>1816</v>
      </c>
      <c r="BS18" s="100"/>
      <c r="BT18" s="79"/>
      <c r="BU18" s="116" t="s">
        <v>45</v>
      </c>
      <c r="BV18" s="100"/>
      <c r="BW18" s="100"/>
      <c r="BX18" s="80" t="s">
        <v>45</v>
      </c>
      <c r="BY18" s="397" t="s">
        <v>45</v>
      </c>
      <c r="BZ18" s="100"/>
      <c r="CA18" s="80"/>
      <c r="CB18" s="80" t="s">
        <v>45</v>
      </c>
      <c r="CC18" s="190"/>
      <c r="CD18" s="190"/>
      <c r="CE18" s="190"/>
      <c r="CF18" s="100"/>
      <c r="CG18" s="100"/>
      <c r="CH18" s="397"/>
      <c r="CI18" s="100"/>
      <c r="CJ18" s="100"/>
      <c r="CK18" s="100"/>
      <c r="CL18" s="100"/>
    </row>
    <row r="19" spans="1:90" s="46" customFormat="1" ht="14.25" customHeight="1">
      <c r="A19" s="239">
        <v>14</v>
      </c>
      <c r="B19" s="304" t="s">
        <v>207</v>
      </c>
      <c r="C19" s="278" t="s">
        <v>163</v>
      </c>
      <c r="D19" s="358" t="s">
        <v>235</v>
      </c>
      <c r="E19" s="376"/>
      <c r="F19" s="397" t="s">
        <v>9</v>
      </c>
      <c r="G19" s="397">
        <v>45</v>
      </c>
      <c r="H19" s="397">
        <v>2270</v>
      </c>
      <c r="I19" s="79">
        <f t="shared" si="1"/>
        <v>102150</v>
      </c>
      <c r="J19" s="397"/>
      <c r="K19" s="397">
        <f t="shared" si="2"/>
        <v>102150</v>
      </c>
      <c r="L19" s="397"/>
      <c r="M19" s="397">
        <v>2270</v>
      </c>
      <c r="N19" s="79">
        <f t="shared" si="3"/>
        <v>0</v>
      </c>
      <c r="O19" s="79"/>
      <c r="P19" s="79"/>
      <c r="Q19" s="79">
        <f t="shared" si="9"/>
        <v>0</v>
      </c>
      <c r="R19" s="397"/>
      <c r="S19" s="397">
        <v>2270</v>
      </c>
      <c r="T19" s="79">
        <f t="shared" si="4"/>
        <v>0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109">
        <f t="shared" si="10"/>
        <v>45</v>
      </c>
      <c r="AT19" s="109"/>
      <c r="AU19" s="79">
        <f t="shared" si="11"/>
        <v>102150</v>
      </c>
      <c r="AV19" s="109">
        <f t="shared" si="12"/>
        <v>45</v>
      </c>
      <c r="AW19" s="109"/>
      <c r="AX19" s="109">
        <f t="shared" si="5"/>
        <v>102150</v>
      </c>
      <c r="AY19" s="397"/>
      <c r="AZ19" s="397">
        <v>2270</v>
      </c>
      <c r="BA19" s="79">
        <f t="shared" si="6"/>
        <v>0</v>
      </c>
      <c r="BB19" s="79"/>
      <c r="BC19" s="79"/>
      <c r="BD19" s="79"/>
      <c r="BE19" s="397">
        <f t="shared" si="13"/>
        <v>45</v>
      </c>
      <c r="BF19" s="100">
        <f t="shared" si="14"/>
        <v>0</v>
      </c>
      <c r="BG19" s="397">
        <f t="shared" si="15"/>
        <v>102150</v>
      </c>
      <c r="BH19" s="397"/>
      <c r="BI19" s="100">
        <v>2270</v>
      </c>
      <c r="BJ19" s="79">
        <v>0</v>
      </c>
      <c r="BK19" s="79"/>
      <c r="BL19" s="79"/>
      <c r="BM19" s="79"/>
      <c r="BN19" s="397">
        <f t="shared" si="7"/>
        <v>45</v>
      </c>
      <c r="BO19" s="397">
        <f t="shared" si="8"/>
        <v>45</v>
      </c>
      <c r="BP19" s="397"/>
      <c r="BQ19" s="79"/>
      <c r="BR19" s="397">
        <f>BO19-BQ19</f>
        <v>45</v>
      </c>
      <c r="BS19" s="100"/>
      <c r="BT19" s="79"/>
      <c r="BU19" s="100" t="s">
        <v>45</v>
      </c>
      <c r="BV19" s="100"/>
      <c r="BW19" s="100"/>
      <c r="BX19" s="80" t="s">
        <v>45</v>
      </c>
      <c r="BY19" s="397"/>
      <c r="BZ19" s="100"/>
      <c r="CA19" s="80"/>
      <c r="CB19" s="190" t="s">
        <v>45</v>
      </c>
      <c r="CC19" s="190"/>
      <c r="CD19" s="190"/>
      <c r="CE19" s="100"/>
      <c r="CF19" s="100"/>
      <c r="CG19" s="100"/>
      <c r="CH19" s="397"/>
      <c r="CI19" s="100"/>
      <c r="CJ19" s="100"/>
      <c r="CK19" s="100"/>
      <c r="CL19" s="100"/>
    </row>
    <row r="20" spans="1:90" s="76" customFormat="1" ht="24" customHeight="1">
      <c r="A20" s="230">
        <v>15</v>
      </c>
      <c r="B20" s="305" t="s">
        <v>208</v>
      </c>
      <c r="C20" s="279" t="s">
        <v>122</v>
      </c>
      <c r="D20" s="358" t="s">
        <v>237</v>
      </c>
      <c r="E20" s="18" t="s">
        <v>109</v>
      </c>
      <c r="F20" s="80" t="s">
        <v>10</v>
      </c>
      <c r="G20" s="80">
        <v>823</v>
      </c>
      <c r="H20" s="80">
        <v>6800</v>
      </c>
      <c r="I20" s="80">
        <f>G20*H20</f>
        <v>5596400</v>
      </c>
      <c r="J20" s="83"/>
      <c r="K20" s="80">
        <f>I20-J20</f>
        <v>5596400</v>
      </c>
      <c r="L20" s="83"/>
      <c r="M20" s="83"/>
      <c r="N20" s="83"/>
      <c r="O20" s="83"/>
      <c r="P20" s="83"/>
      <c r="Q20" s="84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>
        <f>94.01+47.03+47.07+48.1+46.94+48.13</f>
        <v>331.28</v>
      </c>
      <c r="AQ20" s="83">
        <f>5490.36*1.18</f>
        <v>6478.6248</v>
      </c>
      <c r="AR20" s="84">
        <f>AQ20*AP20</f>
        <v>2146238.8237439995</v>
      </c>
      <c r="AS20" s="84">
        <f>G20-O20-AP20</f>
        <v>491.72</v>
      </c>
      <c r="AT20" s="84"/>
      <c r="AU20" s="78">
        <f>I20-Q20-AR20</f>
        <v>3450161.1762560005</v>
      </c>
      <c r="AV20" s="84">
        <f>AS20</f>
        <v>491.72</v>
      </c>
      <c r="AW20" s="84"/>
      <c r="AX20" s="103">
        <v>6637614.96</v>
      </c>
      <c r="AY20" s="83"/>
      <c r="AZ20" s="80"/>
      <c r="BA20" s="83"/>
      <c r="BB20" s="83"/>
      <c r="BC20" s="83"/>
      <c r="BD20" s="83"/>
      <c r="BE20" s="80">
        <f>AV20-BB20</f>
        <v>491.72</v>
      </c>
      <c r="BF20" s="80">
        <f>AW20-BC20</f>
        <v>0</v>
      </c>
      <c r="BG20" s="80">
        <v>7694157.05</v>
      </c>
      <c r="BH20" s="80"/>
      <c r="BI20" s="80"/>
      <c r="BJ20" s="80"/>
      <c r="BK20" s="80">
        <v>185.86</v>
      </c>
      <c r="BL20" s="80">
        <f>BM20/BK20</f>
        <v>6478.6247713332605</v>
      </c>
      <c r="BM20" s="80">
        <v>1204117.2</v>
      </c>
      <c r="BN20" s="80">
        <f t="shared" si="7"/>
        <v>305.86</v>
      </c>
      <c r="BO20" s="80">
        <f t="shared" si="8"/>
        <v>305.86</v>
      </c>
      <c r="BP20" s="80"/>
      <c r="BQ20" s="80"/>
      <c r="BR20" s="80">
        <v>961.61</v>
      </c>
      <c r="BS20" s="83"/>
      <c r="BT20" s="83"/>
      <c r="BU20" s="80" t="s">
        <v>45</v>
      </c>
      <c r="BV20" s="190">
        <v>400</v>
      </c>
      <c r="BW20" s="190" t="s">
        <v>45</v>
      </c>
      <c r="BX20" s="130">
        <v>831</v>
      </c>
      <c r="BY20" s="190">
        <v>200</v>
      </c>
      <c r="BZ20" s="190">
        <v>0</v>
      </c>
      <c r="CA20" s="80">
        <v>632</v>
      </c>
      <c r="CB20" s="190" t="s">
        <v>45</v>
      </c>
      <c r="CC20" s="190"/>
      <c r="CD20" s="190"/>
      <c r="CE20" s="190"/>
      <c r="CF20" s="80"/>
      <c r="CG20" s="80"/>
      <c r="CH20" s="80"/>
      <c r="CI20" s="80"/>
      <c r="CJ20" s="80"/>
      <c r="CK20" s="80"/>
      <c r="CL20" s="80"/>
    </row>
    <row r="21" spans="1:174" s="243" customFormat="1" ht="15.75" customHeight="1">
      <c r="A21" s="406">
        <v>16</v>
      </c>
      <c r="B21" s="307"/>
      <c r="C21" s="279" t="s">
        <v>124</v>
      </c>
      <c r="D21" s="279"/>
      <c r="E21" s="405" t="s">
        <v>112</v>
      </c>
      <c r="F21" s="407" t="s">
        <v>10</v>
      </c>
      <c r="G21" s="130"/>
      <c r="H21" s="130"/>
      <c r="I21" s="130">
        <f>SUM(I22:I24)</f>
        <v>3366100</v>
      </c>
      <c r="J21" s="130">
        <f aca="true" t="shared" si="16" ref="J21:BQ21">SUM(J22:J24)</f>
        <v>0</v>
      </c>
      <c r="K21" s="130">
        <f t="shared" si="16"/>
        <v>3366100</v>
      </c>
      <c r="L21" s="130">
        <f t="shared" si="16"/>
        <v>0</v>
      </c>
      <c r="M21" s="130">
        <f t="shared" si="16"/>
        <v>0</v>
      </c>
      <c r="N21" s="130">
        <f t="shared" si="16"/>
        <v>0</v>
      </c>
      <c r="O21" s="130">
        <f>SUM(O22:O24)</f>
        <v>0</v>
      </c>
      <c r="P21" s="130">
        <f>SUM(P22:P24)</f>
        <v>0</v>
      </c>
      <c r="Q21" s="130">
        <f>SUM(Q22:Q24)</f>
        <v>0</v>
      </c>
      <c r="R21" s="130">
        <f t="shared" si="16"/>
        <v>0</v>
      </c>
      <c r="S21" s="130">
        <f t="shared" si="16"/>
        <v>0</v>
      </c>
      <c r="T21" s="130">
        <f t="shared" si="16"/>
        <v>0</v>
      </c>
      <c r="U21" s="130">
        <f t="shared" si="16"/>
        <v>0</v>
      </c>
      <c r="V21" s="130">
        <f t="shared" si="16"/>
        <v>0</v>
      </c>
      <c r="W21" s="130">
        <f t="shared" si="16"/>
        <v>0</v>
      </c>
      <c r="X21" s="130">
        <f t="shared" si="16"/>
        <v>0</v>
      </c>
      <c r="Y21" s="130">
        <f t="shared" si="16"/>
        <v>0</v>
      </c>
      <c r="Z21" s="130">
        <f t="shared" si="16"/>
        <v>0</v>
      </c>
      <c r="AA21" s="130">
        <f t="shared" si="16"/>
        <v>0</v>
      </c>
      <c r="AB21" s="130">
        <f t="shared" si="16"/>
        <v>0</v>
      </c>
      <c r="AC21" s="130">
        <f t="shared" si="16"/>
        <v>0</v>
      </c>
      <c r="AD21" s="130">
        <f t="shared" si="16"/>
        <v>0</v>
      </c>
      <c r="AE21" s="130">
        <f t="shared" si="16"/>
        <v>0</v>
      </c>
      <c r="AF21" s="130">
        <f t="shared" si="16"/>
        <v>0</v>
      </c>
      <c r="AG21" s="130">
        <f t="shared" si="16"/>
        <v>0</v>
      </c>
      <c r="AH21" s="130">
        <f t="shared" si="16"/>
        <v>0</v>
      </c>
      <c r="AI21" s="130">
        <f t="shared" si="16"/>
        <v>0</v>
      </c>
      <c r="AJ21" s="130">
        <f t="shared" si="16"/>
        <v>0</v>
      </c>
      <c r="AK21" s="130">
        <f t="shared" si="16"/>
        <v>0</v>
      </c>
      <c r="AL21" s="130">
        <f t="shared" si="16"/>
        <v>0</v>
      </c>
      <c r="AM21" s="130">
        <f t="shared" si="16"/>
        <v>0</v>
      </c>
      <c r="AN21" s="130">
        <f t="shared" si="16"/>
        <v>0</v>
      </c>
      <c r="AO21" s="130">
        <f t="shared" si="16"/>
        <v>0</v>
      </c>
      <c r="AP21" s="130">
        <f t="shared" si="16"/>
        <v>0</v>
      </c>
      <c r="AQ21" s="130">
        <f t="shared" si="16"/>
        <v>0</v>
      </c>
      <c r="AR21" s="130">
        <f t="shared" si="16"/>
        <v>0</v>
      </c>
      <c r="AS21" s="130"/>
      <c r="AT21" s="130"/>
      <c r="AU21" s="130">
        <f>SUM(AU22:AU24)</f>
        <v>3366100</v>
      </c>
      <c r="AV21" s="130"/>
      <c r="AW21" s="130"/>
      <c r="AX21" s="130">
        <f>SUM(AX22:AX24)</f>
        <v>3366100</v>
      </c>
      <c r="AY21" s="130">
        <f t="shared" si="16"/>
        <v>0</v>
      </c>
      <c r="AZ21" s="130">
        <f t="shared" si="16"/>
        <v>0</v>
      </c>
      <c r="BA21" s="130">
        <f t="shared" si="16"/>
        <v>0</v>
      </c>
      <c r="BB21" s="130">
        <f t="shared" si="16"/>
        <v>0</v>
      </c>
      <c r="BC21" s="130">
        <f t="shared" si="16"/>
        <v>0</v>
      </c>
      <c r="BD21" s="130">
        <f t="shared" si="16"/>
        <v>0</v>
      </c>
      <c r="BE21" s="130"/>
      <c r="BF21" s="130"/>
      <c r="BG21" s="130">
        <f t="shared" si="16"/>
        <v>3366100</v>
      </c>
      <c r="BH21" s="130">
        <f t="shared" si="16"/>
        <v>0</v>
      </c>
      <c r="BI21" s="130">
        <f t="shared" si="16"/>
        <v>0</v>
      </c>
      <c r="BJ21" s="130">
        <f t="shared" si="16"/>
        <v>0</v>
      </c>
      <c r="BK21" s="130">
        <f t="shared" si="16"/>
        <v>0</v>
      </c>
      <c r="BL21" s="130">
        <f t="shared" si="16"/>
        <v>0</v>
      </c>
      <c r="BM21" s="130">
        <f t="shared" si="16"/>
        <v>0</v>
      </c>
      <c r="BN21" s="130">
        <f t="shared" si="16"/>
        <v>712</v>
      </c>
      <c r="BO21" s="130">
        <f t="shared" si="16"/>
        <v>712</v>
      </c>
      <c r="BP21" s="130">
        <f t="shared" si="16"/>
        <v>0</v>
      </c>
      <c r="BQ21" s="130">
        <f t="shared" si="16"/>
        <v>0</v>
      </c>
      <c r="BR21" s="130" t="s">
        <v>45</v>
      </c>
      <c r="BS21" s="130" t="s">
        <v>45</v>
      </c>
      <c r="BT21" s="130" t="s">
        <v>45</v>
      </c>
      <c r="BU21" s="130" t="s">
        <v>45</v>
      </c>
      <c r="BV21" s="130" t="s">
        <v>45</v>
      </c>
      <c r="BW21" s="147" t="s">
        <v>45</v>
      </c>
      <c r="BX21" s="147" t="s">
        <v>45</v>
      </c>
      <c r="BY21" s="147" t="s">
        <v>45</v>
      </c>
      <c r="BZ21" s="147" t="s">
        <v>45</v>
      </c>
      <c r="CA21" s="408" t="s">
        <v>45</v>
      </c>
      <c r="CB21" s="409"/>
      <c r="CC21" s="409"/>
      <c r="CD21" s="409"/>
      <c r="CE21" s="409"/>
      <c r="CF21" s="409"/>
      <c r="CG21" s="409"/>
      <c r="CH21" s="336" t="s">
        <v>45</v>
      </c>
      <c r="CI21" s="337"/>
      <c r="CJ21" s="337"/>
      <c r="CK21" s="337"/>
      <c r="CL21" s="33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</row>
    <row r="22" spans="1:90" s="76" customFormat="1" ht="15.75" customHeight="1">
      <c r="A22" s="410"/>
      <c r="B22" s="304"/>
      <c r="C22" s="279" t="s">
        <v>125</v>
      </c>
      <c r="D22" s="358" t="s">
        <v>204</v>
      </c>
      <c r="E22" s="376"/>
      <c r="F22" s="411"/>
      <c r="G22" s="80">
        <v>170</v>
      </c>
      <c r="H22" s="80">
        <v>2600</v>
      </c>
      <c r="I22" s="78">
        <f>G22*H22</f>
        <v>442000</v>
      </c>
      <c r="J22" s="83"/>
      <c r="K22" s="80">
        <f>I22-J22</f>
        <v>442000</v>
      </c>
      <c r="L22" s="83"/>
      <c r="M22" s="83"/>
      <c r="N22" s="83"/>
      <c r="O22" s="83"/>
      <c r="P22" s="83"/>
      <c r="Q22" s="84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84">
        <f>G22-O22-AP22</f>
        <v>170</v>
      </c>
      <c r="AT22" s="84"/>
      <c r="AU22" s="78">
        <f>I22-Q22-AR22</f>
        <v>442000</v>
      </c>
      <c r="AV22" s="84">
        <f>AS22</f>
        <v>170</v>
      </c>
      <c r="AW22" s="84"/>
      <c r="AX22" s="78">
        <f>AU22</f>
        <v>442000</v>
      </c>
      <c r="AY22" s="83"/>
      <c r="AZ22" s="80"/>
      <c r="BA22" s="83"/>
      <c r="BB22" s="83"/>
      <c r="BC22" s="83"/>
      <c r="BD22" s="83"/>
      <c r="BE22" s="80">
        <f aca="true" t="shared" si="17" ref="BE22:BG24">AV22-BB22</f>
        <v>170</v>
      </c>
      <c r="BF22" s="80">
        <f t="shared" si="17"/>
        <v>0</v>
      </c>
      <c r="BG22" s="80">
        <f t="shared" si="17"/>
        <v>442000</v>
      </c>
      <c r="BH22" s="80"/>
      <c r="BI22" s="80"/>
      <c r="BJ22" s="80"/>
      <c r="BK22" s="80"/>
      <c r="BL22" s="80"/>
      <c r="BM22" s="80"/>
      <c r="BN22" s="80">
        <f>BE22-BK22</f>
        <v>170</v>
      </c>
      <c r="BO22" s="80">
        <f>BN22</f>
        <v>170</v>
      </c>
      <c r="BP22" s="80"/>
      <c r="BQ22" s="80"/>
      <c r="BR22" s="80">
        <f>BO22-BQ22</f>
        <v>170</v>
      </c>
      <c r="BS22" s="83"/>
      <c r="BT22" s="83"/>
      <c r="BU22" s="80" t="s">
        <v>45</v>
      </c>
      <c r="BV22" s="83"/>
      <c r="BW22" s="96"/>
      <c r="BX22" s="149" t="s">
        <v>45</v>
      </c>
      <c r="BY22" s="96"/>
      <c r="BZ22" s="80"/>
      <c r="CA22" s="80"/>
      <c r="CB22" s="80" t="s">
        <v>45</v>
      </c>
      <c r="CC22" s="80" t="s">
        <v>45</v>
      </c>
      <c r="CD22" s="80" t="s">
        <v>45</v>
      </c>
      <c r="CE22" s="80" t="s">
        <v>45</v>
      </c>
      <c r="CF22" s="100"/>
      <c r="CG22" s="80"/>
      <c r="CH22" s="190"/>
      <c r="CI22" s="190"/>
      <c r="CJ22" s="240"/>
      <c r="CK22" s="240"/>
      <c r="CL22" s="80"/>
    </row>
    <row r="23" spans="1:90" s="76" customFormat="1" ht="15" customHeight="1">
      <c r="A23" s="410"/>
      <c r="B23" s="304"/>
      <c r="C23" s="279" t="s">
        <v>126</v>
      </c>
      <c r="D23" s="358" t="s">
        <v>235</v>
      </c>
      <c r="E23" s="376"/>
      <c r="F23" s="411"/>
      <c r="G23" s="80">
        <v>141</v>
      </c>
      <c r="H23" s="80">
        <v>10500</v>
      </c>
      <c r="I23" s="78">
        <f>G23*H23</f>
        <v>1480500</v>
      </c>
      <c r="J23" s="83"/>
      <c r="K23" s="80">
        <f>I23-J23</f>
        <v>1480500</v>
      </c>
      <c r="L23" s="83"/>
      <c r="M23" s="83"/>
      <c r="N23" s="83"/>
      <c r="O23" s="83"/>
      <c r="P23" s="83"/>
      <c r="Q23" s="8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4"/>
      <c r="AS23" s="84">
        <f>G23-O23-AP23</f>
        <v>141</v>
      </c>
      <c r="AT23" s="84"/>
      <c r="AU23" s="78">
        <f>I23-Q23-AR23</f>
        <v>1480500</v>
      </c>
      <c r="AV23" s="84">
        <f>AS23</f>
        <v>141</v>
      </c>
      <c r="AW23" s="84"/>
      <c r="AX23" s="78">
        <f>AU23</f>
        <v>1480500</v>
      </c>
      <c r="AY23" s="83"/>
      <c r="AZ23" s="80"/>
      <c r="BA23" s="83"/>
      <c r="BB23" s="83"/>
      <c r="BC23" s="83"/>
      <c r="BD23" s="83"/>
      <c r="BE23" s="80">
        <f t="shared" si="17"/>
        <v>141</v>
      </c>
      <c r="BF23" s="80">
        <f t="shared" si="17"/>
        <v>0</v>
      </c>
      <c r="BG23" s="80">
        <f t="shared" si="17"/>
        <v>1480500</v>
      </c>
      <c r="BH23" s="80"/>
      <c r="BI23" s="80"/>
      <c r="BJ23" s="80"/>
      <c r="BK23" s="80"/>
      <c r="BL23" s="80"/>
      <c r="BM23" s="80"/>
      <c r="BN23" s="80">
        <f>BE23-BK23</f>
        <v>141</v>
      </c>
      <c r="BO23" s="80">
        <f>BN23</f>
        <v>141</v>
      </c>
      <c r="BP23" s="80"/>
      <c r="BQ23" s="80"/>
      <c r="BR23" s="80">
        <f>BO23-BQ23</f>
        <v>141</v>
      </c>
      <c r="BS23" s="83"/>
      <c r="BT23" s="83"/>
      <c r="BU23" s="80" t="s">
        <v>45</v>
      </c>
      <c r="BV23" s="83"/>
      <c r="BW23" s="96"/>
      <c r="BX23" s="149" t="s">
        <v>45</v>
      </c>
      <c r="BY23" s="96"/>
      <c r="BZ23" s="80"/>
      <c r="CA23" s="80"/>
      <c r="CB23" s="80"/>
      <c r="CC23" s="80" t="s">
        <v>45</v>
      </c>
      <c r="CD23" s="190"/>
      <c r="CE23" s="100"/>
      <c r="CF23" s="100" t="s">
        <v>45</v>
      </c>
      <c r="CG23" s="80"/>
      <c r="CH23" s="80"/>
      <c r="CI23" s="80"/>
      <c r="CJ23" s="80"/>
      <c r="CK23" s="80"/>
      <c r="CL23" s="80"/>
    </row>
    <row r="24" spans="1:90" s="76" customFormat="1" ht="15.75" customHeight="1">
      <c r="A24" s="410"/>
      <c r="B24" s="304"/>
      <c r="C24" s="279" t="s">
        <v>191</v>
      </c>
      <c r="D24" s="358" t="s">
        <v>204</v>
      </c>
      <c r="E24" s="376"/>
      <c r="F24" s="411"/>
      <c r="G24" s="80">
        <v>401</v>
      </c>
      <c r="H24" s="80">
        <v>3600</v>
      </c>
      <c r="I24" s="78">
        <f>G24*H24</f>
        <v>1443600</v>
      </c>
      <c r="J24" s="83"/>
      <c r="K24" s="80">
        <f>I24-J24</f>
        <v>1443600</v>
      </c>
      <c r="L24" s="83"/>
      <c r="M24" s="83"/>
      <c r="N24" s="83"/>
      <c r="O24" s="83"/>
      <c r="P24" s="83"/>
      <c r="Q24" s="84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4"/>
      <c r="AS24" s="84">
        <f>G24-O24-AP24</f>
        <v>401</v>
      </c>
      <c r="AT24" s="84"/>
      <c r="AU24" s="78">
        <f>I24-Q24-AR24</f>
        <v>1443600</v>
      </c>
      <c r="AV24" s="84">
        <f>AS24</f>
        <v>401</v>
      </c>
      <c r="AW24" s="84"/>
      <c r="AX24" s="78">
        <f>AU24</f>
        <v>1443600</v>
      </c>
      <c r="AY24" s="83"/>
      <c r="AZ24" s="80"/>
      <c r="BA24" s="83"/>
      <c r="BB24" s="83"/>
      <c r="BC24" s="83"/>
      <c r="BD24" s="83"/>
      <c r="BE24" s="80">
        <f t="shared" si="17"/>
        <v>401</v>
      </c>
      <c r="BF24" s="80">
        <f t="shared" si="17"/>
        <v>0</v>
      </c>
      <c r="BG24" s="80">
        <f t="shared" si="17"/>
        <v>1443600</v>
      </c>
      <c r="BH24" s="80"/>
      <c r="BI24" s="80"/>
      <c r="BJ24" s="80"/>
      <c r="BK24" s="80"/>
      <c r="BL24" s="80"/>
      <c r="BM24" s="80"/>
      <c r="BN24" s="80">
        <f>BE24-BK24</f>
        <v>401</v>
      </c>
      <c r="BO24" s="80">
        <f>BN24</f>
        <v>401</v>
      </c>
      <c r="BP24" s="80"/>
      <c r="BQ24" s="80"/>
      <c r="BR24" s="80">
        <f>BO24-BQ24</f>
        <v>401</v>
      </c>
      <c r="BS24" s="83"/>
      <c r="BT24" s="83"/>
      <c r="BU24" s="80" t="s">
        <v>45</v>
      </c>
      <c r="BV24" s="83"/>
      <c r="BW24" s="96"/>
      <c r="BX24" s="149" t="s">
        <v>45</v>
      </c>
      <c r="BY24" s="96"/>
      <c r="BZ24" s="80"/>
      <c r="CA24" s="80"/>
      <c r="CB24" s="80" t="s">
        <v>45</v>
      </c>
      <c r="CC24" s="80" t="s">
        <v>45</v>
      </c>
      <c r="CD24" s="190" t="s">
        <v>45</v>
      </c>
      <c r="CE24" s="190" t="s">
        <v>45</v>
      </c>
      <c r="CF24" s="100"/>
      <c r="CG24" s="80"/>
      <c r="CH24" s="80"/>
      <c r="CI24" s="80"/>
      <c r="CJ24" s="80"/>
      <c r="CK24" s="80"/>
      <c r="CL24" s="80"/>
    </row>
    <row r="25" spans="1:90" s="76" customFormat="1" ht="15.75" customHeight="1">
      <c r="A25" s="230">
        <v>17</v>
      </c>
      <c r="B25" s="305"/>
      <c r="C25" s="279" t="s">
        <v>127</v>
      </c>
      <c r="D25" s="358" t="s">
        <v>204</v>
      </c>
      <c r="E25" s="11" t="s">
        <v>112</v>
      </c>
      <c r="F25" s="80" t="s">
        <v>10</v>
      </c>
      <c r="G25" s="80">
        <v>1004</v>
      </c>
      <c r="H25" s="80">
        <v>2100</v>
      </c>
      <c r="I25" s="80">
        <f>G25*H25</f>
        <v>2108400</v>
      </c>
      <c r="J25" s="80"/>
      <c r="K25" s="80">
        <f>I25-J25</f>
        <v>2108400</v>
      </c>
      <c r="L25" s="83"/>
      <c r="M25" s="83"/>
      <c r="N25" s="83"/>
      <c r="O25" s="83"/>
      <c r="P25" s="83"/>
      <c r="Q25" s="84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84">
        <f>G25-O25-AP25</f>
        <v>1004</v>
      </c>
      <c r="AT25" s="84"/>
      <c r="AU25" s="78">
        <f>I25-Q25-AR25</f>
        <v>2108400</v>
      </c>
      <c r="AV25" s="84">
        <f>AS25</f>
        <v>1004</v>
      </c>
      <c r="AW25" s="84"/>
      <c r="AX25" s="78">
        <f>AU25</f>
        <v>2108400</v>
      </c>
      <c r="AY25" s="83"/>
      <c r="AZ25" s="80"/>
      <c r="BA25" s="83"/>
      <c r="BB25" s="83"/>
      <c r="BC25" s="83"/>
      <c r="BD25" s="83"/>
      <c r="BE25" s="80">
        <f>AV25-BB25</f>
        <v>1004</v>
      </c>
      <c r="BF25" s="80">
        <f>AW25-BC25</f>
        <v>0</v>
      </c>
      <c r="BG25" s="80">
        <f>AX25-BD25</f>
        <v>2108400</v>
      </c>
      <c r="BH25" s="80"/>
      <c r="BI25" s="80"/>
      <c r="BJ25" s="80"/>
      <c r="BK25" s="80"/>
      <c r="BL25" s="80"/>
      <c r="BM25" s="80"/>
      <c r="BN25" s="80">
        <f>BE25-BK25</f>
        <v>1004</v>
      </c>
      <c r="BO25" s="80">
        <f>BN25</f>
        <v>1004</v>
      </c>
      <c r="BP25" s="80"/>
      <c r="BQ25" s="80"/>
      <c r="BR25" s="80">
        <v>935.1</v>
      </c>
      <c r="BS25" s="83"/>
      <c r="BT25" s="83"/>
      <c r="BU25" s="80" t="s">
        <v>45</v>
      </c>
      <c r="BV25" s="83"/>
      <c r="BW25" s="96"/>
      <c r="BX25" s="149" t="s">
        <v>45</v>
      </c>
      <c r="BY25" s="96"/>
      <c r="BZ25" s="80"/>
      <c r="CA25" s="80"/>
      <c r="CB25" s="80" t="s">
        <v>45</v>
      </c>
      <c r="CC25" s="190"/>
      <c r="CD25" s="190"/>
      <c r="CE25" s="80"/>
      <c r="CF25" s="80"/>
      <c r="CG25" s="80"/>
      <c r="CH25" s="80"/>
      <c r="CI25" s="80"/>
      <c r="CJ25" s="80"/>
      <c r="CK25" s="80"/>
      <c r="CL25" s="80"/>
    </row>
    <row r="26" spans="1:90" s="76" customFormat="1" ht="15.75" customHeight="1">
      <c r="A26" s="226"/>
      <c r="B26" s="307"/>
      <c r="C26" s="280" t="s">
        <v>128</v>
      </c>
      <c r="D26" s="280"/>
      <c r="E26" s="412"/>
      <c r="F26" s="80"/>
      <c r="G26" s="83"/>
      <c r="H26" s="80"/>
      <c r="I26" s="125" t="e">
        <f>#REF!+#REF!+#REF!</f>
        <v>#REF!</v>
      </c>
      <c r="J26" s="125" t="e">
        <f>#REF!+#REF!+#REF!</f>
        <v>#REF!</v>
      </c>
      <c r="K26" s="125" t="e">
        <f>#REF!+#REF!+#REF!</f>
        <v>#REF!</v>
      </c>
      <c r="L26" s="125" t="e">
        <f>#REF!+#REF!+#REF!</f>
        <v>#REF!</v>
      </c>
      <c r="M26" s="125" t="e">
        <f>#REF!+#REF!+#REF!</f>
        <v>#REF!</v>
      </c>
      <c r="N26" s="125" t="e">
        <f>#REF!+#REF!+#REF!</f>
        <v>#REF!</v>
      </c>
      <c r="O26" s="125" t="e">
        <f>#REF!+#REF!+#REF!</f>
        <v>#REF!</v>
      </c>
      <c r="P26" s="125" t="e">
        <f>#REF!+#REF!+#REF!</f>
        <v>#REF!</v>
      </c>
      <c r="Q26" s="125" t="e">
        <f>#REF!+#REF!+#REF!</f>
        <v>#REF!</v>
      </c>
      <c r="R26" s="125" t="e">
        <f>#REF!+#REF!+#REF!</f>
        <v>#REF!</v>
      </c>
      <c r="S26" s="125" t="e">
        <f>#REF!+#REF!+#REF!</f>
        <v>#REF!</v>
      </c>
      <c r="T26" s="125" t="e">
        <f>#REF!+#REF!+#REF!</f>
        <v>#REF!</v>
      </c>
      <c r="U26" s="125" t="e">
        <f>#REF!+#REF!+#REF!</f>
        <v>#REF!</v>
      </c>
      <c r="V26" s="125" t="e">
        <f>#REF!+#REF!+#REF!</f>
        <v>#REF!</v>
      </c>
      <c r="W26" s="125" t="e">
        <f>#REF!+#REF!+#REF!</f>
        <v>#REF!</v>
      </c>
      <c r="X26" s="125" t="e">
        <f>#REF!+#REF!+#REF!</f>
        <v>#REF!</v>
      </c>
      <c r="Y26" s="125" t="e">
        <f>#REF!+#REF!+#REF!</f>
        <v>#REF!</v>
      </c>
      <c r="Z26" s="125" t="e">
        <f>#REF!+#REF!+#REF!</f>
        <v>#REF!</v>
      </c>
      <c r="AA26" s="125" t="e">
        <f>#REF!+#REF!+#REF!</f>
        <v>#REF!</v>
      </c>
      <c r="AB26" s="125" t="e">
        <f>#REF!+#REF!+#REF!</f>
        <v>#REF!</v>
      </c>
      <c r="AC26" s="125" t="e">
        <f>#REF!+#REF!+#REF!</f>
        <v>#REF!</v>
      </c>
      <c r="AD26" s="125" t="e">
        <f>#REF!+#REF!+#REF!</f>
        <v>#REF!</v>
      </c>
      <c r="AE26" s="125" t="e">
        <f>#REF!+#REF!+#REF!</f>
        <v>#REF!</v>
      </c>
      <c r="AF26" s="125" t="e">
        <f>#REF!+#REF!+#REF!</f>
        <v>#REF!</v>
      </c>
      <c r="AG26" s="125" t="e">
        <f>#REF!+#REF!+#REF!</f>
        <v>#REF!</v>
      </c>
      <c r="AH26" s="125" t="e">
        <f>#REF!+#REF!+#REF!</f>
        <v>#REF!</v>
      </c>
      <c r="AI26" s="125" t="e">
        <f>#REF!+#REF!+#REF!</f>
        <v>#REF!</v>
      </c>
      <c r="AJ26" s="125" t="e">
        <f>#REF!+#REF!+#REF!</f>
        <v>#REF!</v>
      </c>
      <c r="AK26" s="125" t="e">
        <f>#REF!+#REF!+#REF!</f>
        <v>#REF!</v>
      </c>
      <c r="AL26" s="125" t="e">
        <f>#REF!+#REF!+#REF!</f>
        <v>#REF!</v>
      </c>
      <c r="AM26" s="125" t="e">
        <f>#REF!+#REF!+#REF!</f>
        <v>#REF!</v>
      </c>
      <c r="AN26" s="125" t="e">
        <f>#REF!+#REF!+#REF!</f>
        <v>#REF!</v>
      </c>
      <c r="AO26" s="125" t="e">
        <f>#REF!+#REF!+#REF!</f>
        <v>#REF!</v>
      </c>
      <c r="AP26" s="125" t="e">
        <f>#REF!+#REF!+#REF!</f>
        <v>#REF!</v>
      </c>
      <c r="AQ26" s="125" t="e">
        <f>#REF!+#REF!+#REF!</f>
        <v>#REF!</v>
      </c>
      <c r="AR26" s="125" t="e">
        <f>#REF!+#REF!+#REF!</f>
        <v>#REF!</v>
      </c>
      <c r="AS26" s="125" t="e">
        <f>#REF!+#REF!+#REF!</f>
        <v>#REF!</v>
      </c>
      <c r="AT26" s="125" t="e">
        <f>#REF!+#REF!+#REF!</f>
        <v>#REF!</v>
      </c>
      <c r="AU26" s="125" t="e">
        <f>#REF!+#REF!+#REF!</f>
        <v>#REF!</v>
      </c>
      <c r="AV26" s="125" t="e">
        <f>#REF!+#REF!+#REF!</f>
        <v>#REF!</v>
      </c>
      <c r="AW26" s="125" t="e">
        <f>#REF!+#REF!+#REF!</f>
        <v>#REF!</v>
      </c>
      <c r="AX26" s="125" t="e">
        <f>#REF!+#REF!+#REF!</f>
        <v>#REF!</v>
      </c>
      <c r="AY26" s="125" t="e">
        <f>#REF!+#REF!+#REF!</f>
        <v>#REF!</v>
      </c>
      <c r="AZ26" s="125" t="e">
        <f>#REF!+#REF!+#REF!</f>
        <v>#REF!</v>
      </c>
      <c r="BA26" s="125" t="e">
        <f>#REF!+#REF!+#REF!</f>
        <v>#REF!</v>
      </c>
      <c r="BB26" s="125" t="e">
        <f>#REF!+#REF!+#REF!</f>
        <v>#REF!</v>
      </c>
      <c r="BC26" s="125" t="e">
        <f>#REF!+#REF!+#REF!</f>
        <v>#REF!</v>
      </c>
      <c r="BD26" s="125" t="e">
        <f>#REF!+#REF!+#REF!</f>
        <v>#REF!</v>
      </c>
      <c r="BE26" s="125" t="e">
        <f>#REF!+#REF!+#REF!</f>
        <v>#REF!</v>
      </c>
      <c r="BF26" s="125" t="e">
        <f>#REF!+#REF!+#REF!</f>
        <v>#REF!</v>
      </c>
      <c r="BG26" s="125" t="e">
        <f>#REF!+#REF!+#REF!</f>
        <v>#REF!</v>
      </c>
      <c r="BH26" s="125" t="e">
        <f>#REF!+#REF!+#REF!</f>
        <v>#REF!</v>
      </c>
      <c r="BI26" s="125" t="e">
        <f>#REF!+#REF!+#REF!</f>
        <v>#REF!</v>
      </c>
      <c r="BJ26" s="125" t="e">
        <f>#REF!+#REF!+#REF!</f>
        <v>#REF!</v>
      </c>
      <c r="BK26" s="125" t="e">
        <f>#REF!+#REF!+#REF!</f>
        <v>#REF!</v>
      </c>
      <c r="BL26" s="125" t="e">
        <f>#REF!+#REF!+#REF!</f>
        <v>#REF!</v>
      </c>
      <c r="BM26" s="125" t="e">
        <f>#REF!+#REF!+#REF!</f>
        <v>#REF!</v>
      </c>
      <c r="BN26" s="125" t="e">
        <f>#REF!+#REF!+#REF!</f>
        <v>#REF!</v>
      </c>
      <c r="BO26" s="125" t="e">
        <f>#REF!+#REF!+#REF!</f>
        <v>#REF!</v>
      </c>
      <c r="BP26" s="125" t="e">
        <f>#REF!+#REF!+#REF!</f>
        <v>#REF!</v>
      </c>
      <c r="BQ26" s="125" t="e">
        <f>#REF!+#REF!+#REF!</f>
        <v>#REF!</v>
      </c>
      <c r="BR26" s="125" t="s">
        <v>45</v>
      </c>
      <c r="BS26" s="125" t="s">
        <v>45</v>
      </c>
      <c r="BT26" s="125" t="s">
        <v>45</v>
      </c>
      <c r="BU26" s="125" t="s">
        <v>45</v>
      </c>
      <c r="BV26" s="125" t="s">
        <v>45</v>
      </c>
      <c r="BW26" s="125" t="s">
        <v>45</v>
      </c>
      <c r="BX26" s="125" t="s">
        <v>45</v>
      </c>
      <c r="BY26" s="125" t="s">
        <v>45</v>
      </c>
      <c r="BZ26" s="125" t="s">
        <v>45</v>
      </c>
      <c r="CA26" s="125"/>
      <c r="CB26" s="125" t="s">
        <v>45</v>
      </c>
      <c r="CC26" s="125" t="s">
        <v>45</v>
      </c>
      <c r="CD26" s="125" t="s">
        <v>45</v>
      </c>
      <c r="CE26" s="125" t="s">
        <v>45</v>
      </c>
      <c r="CF26" s="125" t="s">
        <v>45</v>
      </c>
      <c r="CG26" s="125" t="s">
        <v>45</v>
      </c>
      <c r="CH26" s="125" t="s">
        <v>45</v>
      </c>
      <c r="CI26" s="125" t="s">
        <v>45</v>
      </c>
      <c r="CJ26" s="125"/>
      <c r="CK26" s="125"/>
      <c r="CL26" s="125"/>
    </row>
    <row r="27" spans="1:174" s="245" customFormat="1" ht="15.75" customHeight="1">
      <c r="A27" s="226"/>
      <c r="B27" s="307"/>
      <c r="C27" s="279" t="s">
        <v>144</v>
      </c>
      <c r="D27" s="358" t="s">
        <v>204</v>
      </c>
      <c r="E27" s="412"/>
      <c r="F27" s="80" t="s">
        <v>172</v>
      </c>
      <c r="G27" s="83"/>
      <c r="H27" s="80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413"/>
      <c r="CB27" s="376"/>
      <c r="CC27" s="376"/>
      <c r="CD27" s="376"/>
      <c r="CE27" s="376"/>
      <c r="CF27" s="376"/>
      <c r="CG27" s="376"/>
      <c r="CH27" s="125"/>
      <c r="CI27" s="125"/>
      <c r="CJ27" s="125"/>
      <c r="CK27" s="125"/>
      <c r="CL27" s="125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</row>
    <row r="28" spans="1:90" s="17" customFormat="1" ht="15" customHeight="1">
      <c r="A28" s="231">
        <v>1</v>
      </c>
      <c r="B28" s="306"/>
      <c r="C28" s="278" t="s">
        <v>131</v>
      </c>
      <c r="D28" s="358" t="s">
        <v>204</v>
      </c>
      <c r="E28" s="9"/>
      <c r="F28" s="397" t="s">
        <v>10</v>
      </c>
      <c r="G28" s="397">
        <v>12471.5</v>
      </c>
      <c r="H28" s="397">
        <v>247.38</v>
      </c>
      <c r="I28" s="79">
        <f>G28*H28</f>
        <v>3085199.67</v>
      </c>
      <c r="J28" s="118"/>
      <c r="K28" s="397">
        <f>I28-J28</f>
        <v>3085199.67</v>
      </c>
      <c r="L28" s="118"/>
      <c r="M28" s="118"/>
      <c r="N28" s="118"/>
      <c r="O28" s="118"/>
      <c r="P28" s="118"/>
      <c r="Q28" s="10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09"/>
      <c r="AS28" s="109">
        <f aca="true" t="shared" si="18" ref="AS28:AS38">G28-O28-AP28</f>
        <v>12471.5</v>
      </c>
      <c r="AT28" s="109"/>
      <c r="AU28" s="79">
        <f aca="true" t="shared" si="19" ref="AU28:AU35">I28-Q28-AR28</f>
        <v>3085199.67</v>
      </c>
      <c r="AV28" s="109">
        <f aca="true" t="shared" si="20" ref="AV28:AV34">AS28</f>
        <v>12471.5</v>
      </c>
      <c r="AW28" s="109"/>
      <c r="AX28" s="109">
        <f aca="true" t="shared" si="21" ref="AX28:AX38">AU28</f>
        <v>3085199.67</v>
      </c>
      <c r="AY28" s="118"/>
      <c r="AZ28" s="100"/>
      <c r="BA28" s="118"/>
      <c r="BB28" s="118"/>
      <c r="BC28" s="118"/>
      <c r="BD28" s="118"/>
      <c r="BE28" s="397">
        <f aca="true" t="shared" si="22" ref="BE28:BE34">AV28-BB28</f>
        <v>12471.5</v>
      </c>
      <c r="BF28" s="100">
        <f aca="true" t="shared" si="23" ref="BF28:BG31">AW28-BC28</f>
        <v>0</v>
      </c>
      <c r="BG28" s="397">
        <f t="shared" si="23"/>
        <v>3085199.67</v>
      </c>
      <c r="BH28" s="397"/>
      <c r="BI28" s="100"/>
      <c r="BJ28" s="100"/>
      <c r="BK28" s="100"/>
      <c r="BL28" s="100"/>
      <c r="BM28" s="397"/>
      <c r="BN28" s="397">
        <f aca="true" t="shared" si="24" ref="BN28:BN38">BE28-BK28</f>
        <v>12471.5</v>
      </c>
      <c r="BO28" s="397">
        <f aca="true" t="shared" si="25" ref="BO28:BO38">BN28</f>
        <v>12471.5</v>
      </c>
      <c r="BP28" s="397"/>
      <c r="BQ28" s="100"/>
      <c r="BR28" s="397">
        <f aca="true" t="shared" si="26" ref="BR28:BR35">BO28-BQ28</f>
        <v>12471.5</v>
      </c>
      <c r="BS28" s="118"/>
      <c r="BT28" s="118"/>
      <c r="BU28" s="100" t="s">
        <v>45</v>
      </c>
      <c r="BV28" s="118"/>
      <c r="BW28" s="121"/>
      <c r="BX28" s="149" t="s">
        <v>45</v>
      </c>
      <c r="BY28" s="121"/>
      <c r="BZ28" s="100"/>
      <c r="CA28" s="80"/>
      <c r="CB28" s="100"/>
      <c r="CC28" s="80" t="s">
        <v>45</v>
      </c>
      <c r="CD28" s="190" t="s">
        <v>45</v>
      </c>
      <c r="CE28" s="190" t="s">
        <v>45</v>
      </c>
      <c r="CF28" s="190" t="s">
        <v>45</v>
      </c>
      <c r="CG28" s="80" t="s">
        <v>45</v>
      </c>
      <c r="CH28" s="397"/>
      <c r="CI28" s="100"/>
      <c r="CJ28" s="100"/>
      <c r="CK28" s="100"/>
      <c r="CL28" s="100"/>
    </row>
    <row r="29" spans="1:90" s="17" customFormat="1" ht="13.5" customHeight="1">
      <c r="A29" s="231">
        <v>2</v>
      </c>
      <c r="B29" s="306"/>
      <c r="C29" s="278" t="s">
        <v>132</v>
      </c>
      <c r="D29" s="358" t="s">
        <v>204</v>
      </c>
      <c r="E29" s="9"/>
      <c r="F29" s="397" t="s">
        <v>10</v>
      </c>
      <c r="G29" s="397">
        <v>5472</v>
      </c>
      <c r="H29" s="397">
        <v>142.25</v>
      </c>
      <c r="I29" s="79">
        <f>G29*H29</f>
        <v>778392</v>
      </c>
      <c r="J29" s="118"/>
      <c r="K29" s="397">
        <f>I29-J29</f>
        <v>778392</v>
      </c>
      <c r="L29" s="118"/>
      <c r="M29" s="118"/>
      <c r="N29" s="118"/>
      <c r="O29" s="118"/>
      <c r="P29" s="118"/>
      <c r="Q29" s="109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09"/>
      <c r="AS29" s="109">
        <f t="shared" si="18"/>
        <v>5472</v>
      </c>
      <c r="AT29" s="109"/>
      <c r="AU29" s="79">
        <f t="shared" si="19"/>
        <v>778392</v>
      </c>
      <c r="AV29" s="109">
        <f t="shared" si="20"/>
        <v>5472</v>
      </c>
      <c r="AW29" s="109"/>
      <c r="AX29" s="109">
        <f t="shared" si="21"/>
        <v>778392</v>
      </c>
      <c r="AY29" s="118"/>
      <c r="AZ29" s="100"/>
      <c r="BA29" s="118"/>
      <c r="BB29" s="118"/>
      <c r="BC29" s="118"/>
      <c r="BD29" s="118"/>
      <c r="BE29" s="397">
        <f t="shared" si="22"/>
        <v>5472</v>
      </c>
      <c r="BF29" s="100">
        <f t="shared" si="23"/>
        <v>0</v>
      </c>
      <c r="BG29" s="397">
        <f t="shared" si="23"/>
        <v>778392</v>
      </c>
      <c r="BH29" s="397"/>
      <c r="BI29" s="100"/>
      <c r="BJ29" s="100"/>
      <c r="BK29" s="100"/>
      <c r="BL29" s="100"/>
      <c r="BM29" s="397"/>
      <c r="BN29" s="397">
        <f t="shared" si="24"/>
        <v>5472</v>
      </c>
      <c r="BO29" s="397">
        <f t="shared" si="25"/>
        <v>5472</v>
      </c>
      <c r="BP29" s="397"/>
      <c r="BQ29" s="100"/>
      <c r="BR29" s="397">
        <f t="shared" si="26"/>
        <v>5472</v>
      </c>
      <c r="BS29" s="118"/>
      <c r="BT29" s="118"/>
      <c r="BU29" s="100" t="s">
        <v>45</v>
      </c>
      <c r="BV29" s="118"/>
      <c r="BW29" s="121"/>
      <c r="BX29" s="149" t="s">
        <v>45</v>
      </c>
      <c r="BY29" s="121"/>
      <c r="BZ29" s="100"/>
      <c r="CA29" s="80"/>
      <c r="CB29" s="100"/>
      <c r="CC29" s="80" t="s">
        <v>45</v>
      </c>
      <c r="CD29" s="190" t="s">
        <v>45</v>
      </c>
      <c r="CE29" s="190" t="s">
        <v>45</v>
      </c>
      <c r="CF29" s="190" t="s">
        <v>45</v>
      </c>
      <c r="CG29" s="80" t="s">
        <v>45</v>
      </c>
      <c r="CH29" s="397"/>
      <c r="CI29" s="100"/>
      <c r="CJ29" s="100"/>
      <c r="CK29" s="100"/>
      <c r="CL29" s="100"/>
    </row>
    <row r="30" spans="1:90" s="17" customFormat="1" ht="13.5" customHeight="1">
      <c r="A30" s="231">
        <v>3</v>
      </c>
      <c r="B30" s="306"/>
      <c r="C30" s="278" t="s">
        <v>192</v>
      </c>
      <c r="D30" s="358" t="s">
        <v>204</v>
      </c>
      <c r="E30" s="9"/>
      <c r="F30" s="397" t="s">
        <v>10</v>
      </c>
      <c r="G30" s="397">
        <v>2343.57</v>
      </c>
      <c r="H30" s="397">
        <v>468.25</v>
      </c>
      <c r="I30" s="109">
        <f>G30*H30</f>
        <v>1097376.6525</v>
      </c>
      <c r="J30" s="118"/>
      <c r="K30" s="397">
        <f>I30-J30</f>
        <v>1097376.6525</v>
      </c>
      <c r="L30" s="118"/>
      <c r="M30" s="118"/>
      <c r="N30" s="118"/>
      <c r="O30" s="118"/>
      <c r="P30" s="118"/>
      <c r="Q30" s="10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09"/>
      <c r="AS30" s="109">
        <f t="shared" si="18"/>
        <v>2343.57</v>
      </c>
      <c r="AT30" s="109"/>
      <c r="AU30" s="79">
        <f t="shared" si="19"/>
        <v>1097376.6525</v>
      </c>
      <c r="AV30" s="109">
        <f t="shared" si="20"/>
        <v>2343.57</v>
      </c>
      <c r="AW30" s="109"/>
      <c r="AX30" s="109">
        <f t="shared" si="21"/>
        <v>1097376.6525</v>
      </c>
      <c r="AY30" s="118"/>
      <c r="AZ30" s="100"/>
      <c r="BA30" s="118"/>
      <c r="BB30" s="118"/>
      <c r="BC30" s="118"/>
      <c r="BD30" s="118"/>
      <c r="BE30" s="397">
        <f t="shared" si="22"/>
        <v>2343.57</v>
      </c>
      <c r="BF30" s="100">
        <f t="shared" si="23"/>
        <v>0</v>
      </c>
      <c r="BG30" s="397">
        <f t="shared" si="23"/>
        <v>1097376.6525</v>
      </c>
      <c r="BH30" s="397"/>
      <c r="BI30" s="100"/>
      <c r="BJ30" s="100"/>
      <c r="BK30" s="100"/>
      <c r="BL30" s="100"/>
      <c r="BM30" s="397"/>
      <c r="BN30" s="397">
        <f t="shared" si="24"/>
        <v>2343.57</v>
      </c>
      <c r="BO30" s="397">
        <f t="shared" si="25"/>
        <v>2343.57</v>
      </c>
      <c r="BP30" s="397"/>
      <c r="BQ30" s="100"/>
      <c r="BR30" s="397">
        <f t="shared" si="26"/>
        <v>2343.57</v>
      </c>
      <c r="BS30" s="118"/>
      <c r="BT30" s="118"/>
      <c r="BU30" s="100" t="s">
        <v>45</v>
      </c>
      <c r="BV30" s="118"/>
      <c r="BW30" s="121"/>
      <c r="BX30" s="149" t="s">
        <v>45</v>
      </c>
      <c r="BY30" s="121"/>
      <c r="BZ30" s="100"/>
      <c r="CA30" s="80"/>
      <c r="CB30" s="100"/>
      <c r="CC30" s="80" t="s">
        <v>45</v>
      </c>
      <c r="CD30" s="80" t="s">
        <v>45</v>
      </c>
      <c r="CE30" s="80" t="s">
        <v>45</v>
      </c>
      <c r="CF30" s="80" t="s">
        <v>45</v>
      </c>
      <c r="CG30" s="80" t="s">
        <v>45</v>
      </c>
      <c r="CH30" s="190"/>
      <c r="CI30" s="190"/>
      <c r="CJ30" s="190"/>
      <c r="CK30" s="246"/>
      <c r="CL30" s="246"/>
    </row>
    <row r="31" spans="1:90" s="17" customFormat="1" ht="13.5" customHeight="1">
      <c r="A31" s="231">
        <v>4</v>
      </c>
      <c r="B31" s="306"/>
      <c r="C31" s="278" t="s">
        <v>43</v>
      </c>
      <c r="D31" s="358" t="s">
        <v>204</v>
      </c>
      <c r="E31" s="9"/>
      <c r="F31" s="397" t="s">
        <v>10</v>
      </c>
      <c r="G31" s="397">
        <v>325</v>
      </c>
      <c r="H31" s="397">
        <v>200</v>
      </c>
      <c r="I31" s="79">
        <f>H31*G31</f>
        <v>65000</v>
      </c>
      <c r="J31" s="118"/>
      <c r="K31" s="397">
        <f>H31*G31</f>
        <v>65000</v>
      </c>
      <c r="L31" s="118"/>
      <c r="M31" s="118"/>
      <c r="N31" s="118"/>
      <c r="O31" s="118"/>
      <c r="P31" s="118"/>
      <c r="Q31" s="109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09"/>
      <c r="AS31" s="109">
        <f t="shared" si="18"/>
        <v>325</v>
      </c>
      <c r="AT31" s="109"/>
      <c r="AU31" s="79">
        <f t="shared" si="19"/>
        <v>65000</v>
      </c>
      <c r="AV31" s="109">
        <f t="shared" si="20"/>
        <v>325</v>
      </c>
      <c r="AW31" s="109"/>
      <c r="AX31" s="109">
        <f t="shared" si="21"/>
        <v>65000</v>
      </c>
      <c r="AY31" s="118"/>
      <c r="AZ31" s="100"/>
      <c r="BA31" s="118"/>
      <c r="BB31" s="118"/>
      <c r="BC31" s="118"/>
      <c r="BD31" s="118"/>
      <c r="BE31" s="397">
        <f t="shared" si="22"/>
        <v>325</v>
      </c>
      <c r="BF31" s="100">
        <f t="shared" si="23"/>
        <v>0</v>
      </c>
      <c r="BG31" s="397">
        <f t="shared" si="23"/>
        <v>65000</v>
      </c>
      <c r="BH31" s="397"/>
      <c r="BI31" s="100"/>
      <c r="BJ31" s="100"/>
      <c r="BK31" s="100"/>
      <c r="BL31" s="100"/>
      <c r="BM31" s="397"/>
      <c r="BN31" s="397">
        <f t="shared" si="24"/>
        <v>325</v>
      </c>
      <c r="BO31" s="397">
        <f t="shared" si="25"/>
        <v>325</v>
      </c>
      <c r="BP31" s="397"/>
      <c r="BQ31" s="100"/>
      <c r="BR31" s="397">
        <f t="shared" si="26"/>
        <v>325</v>
      </c>
      <c r="BS31" s="118"/>
      <c r="BT31" s="118"/>
      <c r="BU31" s="100" t="s">
        <v>45</v>
      </c>
      <c r="BV31" s="118"/>
      <c r="BW31" s="121"/>
      <c r="BX31" s="149" t="s">
        <v>45</v>
      </c>
      <c r="BY31" s="121"/>
      <c r="BZ31" s="100"/>
      <c r="CA31" s="80"/>
      <c r="CB31" s="100"/>
      <c r="CC31" s="80" t="s">
        <v>45</v>
      </c>
      <c r="CD31" s="80" t="s">
        <v>45</v>
      </c>
      <c r="CE31" s="80" t="s">
        <v>45</v>
      </c>
      <c r="CF31" s="80" t="s">
        <v>45</v>
      </c>
      <c r="CG31" s="80" t="s">
        <v>45</v>
      </c>
      <c r="CH31" s="190"/>
      <c r="CI31" s="190"/>
      <c r="CJ31" s="190"/>
      <c r="CK31" s="246"/>
      <c r="CL31" s="246"/>
    </row>
    <row r="32" spans="1:90" s="17" customFormat="1" ht="13.5" customHeight="1">
      <c r="A32" s="231">
        <v>5</v>
      </c>
      <c r="B32" s="306"/>
      <c r="C32" s="278" t="s">
        <v>129</v>
      </c>
      <c r="D32" s="358" t="s">
        <v>204</v>
      </c>
      <c r="E32" s="9"/>
      <c r="F32" s="397" t="s">
        <v>10</v>
      </c>
      <c r="G32" s="397">
        <v>226</v>
      </c>
      <c r="H32" s="397">
        <v>160</v>
      </c>
      <c r="I32" s="79">
        <f>H32*G32</f>
        <v>36160</v>
      </c>
      <c r="J32" s="118"/>
      <c r="K32" s="397">
        <f>H32*G32</f>
        <v>36160</v>
      </c>
      <c r="L32" s="118"/>
      <c r="M32" s="118"/>
      <c r="N32" s="118"/>
      <c r="O32" s="118"/>
      <c r="P32" s="118"/>
      <c r="Q32" s="10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09"/>
      <c r="AS32" s="109">
        <f t="shared" si="18"/>
        <v>226</v>
      </c>
      <c r="AT32" s="109"/>
      <c r="AU32" s="79">
        <f t="shared" si="19"/>
        <v>36160</v>
      </c>
      <c r="AV32" s="109">
        <f t="shared" si="20"/>
        <v>226</v>
      </c>
      <c r="AW32" s="109"/>
      <c r="AX32" s="109">
        <f t="shared" si="21"/>
        <v>36160</v>
      </c>
      <c r="AY32" s="118"/>
      <c r="AZ32" s="100"/>
      <c r="BA32" s="118"/>
      <c r="BB32" s="118"/>
      <c r="BC32" s="118"/>
      <c r="BD32" s="118"/>
      <c r="BE32" s="397">
        <f t="shared" si="22"/>
        <v>226</v>
      </c>
      <c r="BF32" s="100">
        <f aca="true" t="shared" si="27" ref="BF32:BG38">AW32-BC32</f>
        <v>0</v>
      </c>
      <c r="BG32" s="397">
        <f t="shared" si="27"/>
        <v>36160</v>
      </c>
      <c r="BH32" s="397"/>
      <c r="BI32" s="100"/>
      <c r="BJ32" s="100"/>
      <c r="BK32" s="100"/>
      <c r="BL32" s="100"/>
      <c r="BM32" s="397"/>
      <c r="BN32" s="397">
        <f t="shared" si="24"/>
        <v>226</v>
      </c>
      <c r="BO32" s="397">
        <f t="shared" si="25"/>
        <v>226</v>
      </c>
      <c r="BP32" s="397"/>
      <c r="BQ32" s="100"/>
      <c r="BR32" s="397">
        <f t="shared" si="26"/>
        <v>226</v>
      </c>
      <c r="BS32" s="118"/>
      <c r="BT32" s="118"/>
      <c r="BU32" s="100" t="s">
        <v>45</v>
      </c>
      <c r="BV32" s="118"/>
      <c r="BW32" s="121"/>
      <c r="BX32" s="149" t="s">
        <v>45</v>
      </c>
      <c r="BY32" s="121"/>
      <c r="BZ32" s="100"/>
      <c r="CA32" s="80"/>
      <c r="CB32" s="100"/>
      <c r="CC32" s="80" t="s">
        <v>45</v>
      </c>
      <c r="CD32" s="246"/>
      <c r="CE32" s="190" t="s">
        <v>45</v>
      </c>
      <c r="CF32" s="190" t="s">
        <v>45</v>
      </c>
      <c r="CG32" s="80" t="s">
        <v>45</v>
      </c>
      <c r="CH32" s="397"/>
      <c r="CI32" s="100"/>
      <c r="CJ32" s="100"/>
      <c r="CK32" s="100"/>
      <c r="CL32" s="100"/>
    </row>
    <row r="33" spans="1:90" s="17" customFormat="1" ht="13.5" customHeight="1">
      <c r="A33" s="231"/>
      <c r="B33" s="306"/>
      <c r="C33" s="278" t="s">
        <v>216</v>
      </c>
      <c r="D33" s="358" t="s">
        <v>204</v>
      </c>
      <c r="E33" s="9"/>
      <c r="F33" s="397"/>
      <c r="G33" s="397"/>
      <c r="H33" s="397"/>
      <c r="I33" s="79"/>
      <c r="J33" s="118"/>
      <c r="K33" s="397"/>
      <c r="L33" s="118"/>
      <c r="M33" s="118"/>
      <c r="N33" s="118"/>
      <c r="O33" s="118"/>
      <c r="P33" s="118"/>
      <c r="Q33" s="10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09"/>
      <c r="AS33" s="109"/>
      <c r="AT33" s="109"/>
      <c r="AU33" s="79"/>
      <c r="AV33" s="109"/>
      <c r="AW33" s="109"/>
      <c r="AX33" s="109"/>
      <c r="AY33" s="118"/>
      <c r="AZ33" s="100"/>
      <c r="BA33" s="118"/>
      <c r="BB33" s="118"/>
      <c r="BC33" s="118"/>
      <c r="BD33" s="118"/>
      <c r="BE33" s="397"/>
      <c r="BF33" s="100"/>
      <c r="BG33" s="397"/>
      <c r="BH33" s="397"/>
      <c r="BI33" s="100"/>
      <c r="BJ33" s="100"/>
      <c r="BK33" s="100"/>
      <c r="BL33" s="100"/>
      <c r="BM33" s="397"/>
      <c r="BN33" s="397"/>
      <c r="BO33" s="397"/>
      <c r="BP33" s="397"/>
      <c r="BQ33" s="100"/>
      <c r="BR33" s="397"/>
      <c r="BS33" s="118"/>
      <c r="BT33" s="118"/>
      <c r="BU33" s="100"/>
      <c r="BV33" s="118"/>
      <c r="BW33" s="121"/>
      <c r="BX33" s="149"/>
      <c r="BY33" s="121"/>
      <c r="BZ33" s="100"/>
      <c r="CA33" s="80"/>
      <c r="CB33" s="100"/>
      <c r="CC33" s="80"/>
      <c r="CD33" s="190"/>
      <c r="CE33" s="190"/>
      <c r="CF33" s="80"/>
      <c r="CG33" s="80"/>
      <c r="CH33" s="397"/>
      <c r="CI33" s="100"/>
      <c r="CJ33" s="100"/>
      <c r="CK33" s="100"/>
      <c r="CL33" s="100"/>
    </row>
    <row r="34" spans="1:90" s="17" customFormat="1" ht="13.5" customHeight="1">
      <c r="A34" s="231">
        <v>6</v>
      </c>
      <c r="B34" s="306"/>
      <c r="C34" s="278" t="s">
        <v>130</v>
      </c>
      <c r="D34" s="358" t="s">
        <v>204</v>
      </c>
      <c r="E34" s="9"/>
      <c r="F34" s="397" t="s">
        <v>10</v>
      </c>
      <c r="G34" s="397">
        <v>1212.6</v>
      </c>
      <c r="H34" s="397">
        <v>160</v>
      </c>
      <c r="I34" s="79">
        <f>H34*G34</f>
        <v>194016</v>
      </c>
      <c r="J34" s="118"/>
      <c r="K34" s="397">
        <f>H34*G34</f>
        <v>194016</v>
      </c>
      <c r="L34" s="118"/>
      <c r="M34" s="118"/>
      <c r="N34" s="118"/>
      <c r="O34" s="118"/>
      <c r="P34" s="118"/>
      <c r="Q34" s="10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09"/>
      <c r="AS34" s="109">
        <f t="shared" si="18"/>
        <v>1212.6</v>
      </c>
      <c r="AT34" s="109"/>
      <c r="AU34" s="79">
        <f t="shared" si="19"/>
        <v>194016</v>
      </c>
      <c r="AV34" s="109">
        <f t="shared" si="20"/>
        <v>1212.6</v>
      </c>
      <c r="AW34" s="109"/>
      <c r="AX34" s="109">
        <f t="shared" si="21"/>
        <v>194016</v>
      </c>
      <c r="AY34" s="118"/>
      <c r="AZ34" s="100"/>
      <c r="BA34" s="118"/>
      <c r="BB34" s="118"/>
      <c r="BC34" s="118"/>
      <c r="BD34" s="118"/>
      <c r="BE34" s="397">
        <f t="shared" si="22"/>
        <v>1212.6</v>
      </c>
      <c r="BF34" s="100">
        <f t="shared" si="27"/>
        <v>0</v>
      </c>
      <c r="BG34" s="397">
        <f t="shared" si="27"/>
        <v>194016</v>
      </c>
      <c r="BH34" s="397"/>
      <c r="BI34" s="100"/>
      <c r="BJ34" s="100"/>
      <c r="BK34" s="100"/>
      <c r="BL34" s="100"/>
      <c r="BM34" s="397"/>
      <c r="BN34" s="397">
        <f t="shared" si="24"/>
        <v>1212.6</v>
      </c>
      <c r="BO34" s="397">
        <f t="shared" si="25"/>
        <v>1212.6</v>
      </c>
      <c r="BP34" s="397"/>
      <c r="BQ34" s="100"/>
      <c r="BR34" s="397">
        <f t="shared" si="26"/>
        <v>1212.6</v>
      </c>
      <c r="BS34" s="118"/>
      <c r="BT34" s="118"/>
      <c r="BU34" s="100" t="s">
        <v>45</v>
      </c>
      <c r="BV34" s="118"/>
      <c r="BW34" s="121"/>
      <c r="BX34" s="149" t="s">
        <v>45</v>
      </c>
      <c r="BY34" s="121"/>
      <c r="BZ34" s="100"/>
      <c r="CA34" s="80"/>
      <c r="CB34" s="100"/>
      <c r="CC34" s="80" t="s">
        <v>45</v>
      </c>
      <c r="CD34" s="80" t="s">
        <v>45</v>
      </c>
      <c r="CE34" s="80" t="s">
        <v>45</v>
      </c>
      <c r="CF34" s="80" t="s">
        <v>45</v>
      </c>
      <c r="CG34" s="80" t="s">
        <v>45</v>
      </c>
      <c r="CH34" s="397"/>
      <c r="CI34" s="100"/>
      <c r="CJ34" s="190"/>
      <c r="CK34" s="190"/>
      <c r="CL34" s="246"/>
    </row>
    <row r="35" spans="1:90" s="17" customFormat="1" ht="24" customHeight="1">
      <c r="A35" s="231">
        <v>7</v>
      </c>
      <c r="B35" s="306"/>
      <c r="C35" s="278" t="s">
        <v>194</v>
      </c>
      <c r="D35" s="358" t="s">
        <v>204</v>
      </c>
      <c r="E35" s="9"/>
      <c r="F35" s="397" t="s">
        <v>10</v>
      </c>
      <c r="G35" s="397">
        <v>2388</v>
      </c>
      <c r="H35" s="397">
        <v>9</v>
      </c>
      <c r="I35" s="79">
        <f>G35*H35</f>
        <v>21492</v>
      </c>
      <c r="J35" s="118"/>
      <c r="K35" s="397">
        <f>I35-J35</f>
        <v>21492</v>
      </c>
      <c r="L35" s="118"/>
      <c r="M35" s="118"/>
      <c r="N35" s="118"/>
      <c r="O35" s="118"/>
      <c r="P35" s="118"/>
      <c r="Q35" s="109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09"/>
      <c r="AS35" s="109">
        <f t="shared" si="18"/>
        <v>2388</v>
      </c>
      <c r="AT35" s="109"/>
      <c r="AU35" s="79">
        <f t="shared" si="19"/>
        <v>21492</v>
      </c>
      <c r="AV35" s="109">
        <f>AS35</f>
        <v>2388</v>
      </c>
      <c r="AW35" s="109"/>
      <c r="AX35" s="109">
        <f t="shared" si="21"/>
        <v>21492</v>
      </c>
      <c r="AY35" s="118"/>
      <c r="AZ35" s="100"/>
      <c r="BA35" s="118"/>
      <c r="BB35" s="118"/>
      <c r="BC35" s="118"/>
      <c r="BD35" s="118"/>
      <c r="BE35" s="397">
        <f>AV35-BB35</f>
        <v>2388</v>
      </c>
      <c r="BF35" s="100">
        <f t="shared" si="27"/>
        <v>0</v>
      </c>
      <c r="BG35" s="397">
        <f t="shared" si="27"/>
        <v>21492</v>
      </c>
      <c r="BH35" s="397"/>
      <c r="BI35" s="100"/>
      <c r="BJ35" s="100"/>
      <c r="BK35" s="100"/>
      <c r="BL35" s="100"/>
      <c r="BM35" s="397"/>
      <c r="BN35" s="397">
        <f t="shared" si="24"/>
        <v>2388</v>
      </c>
      <c r="BO35" s="397">
        <f t="shared" si="25"/>
        <v>2388</v>
      </c>
      <c r="BP35" s="397"/>
      <c r="BQ35" s="100"/>
      <c r="BR35" s="397">
        <f t="shared" si="26"/>
        <v>2388</v>
      </c>
      <c r="BS35" s="118"/>
      <c r="BT35" s="118"/>
      <c r="BU35" s="100" t="s">
        <v>45</v>
      </c>
      <c r="BV35" s="118"/>
      <c r="BW35" s="121"/>
      <c r="BX35" s="149" t="s">
        <v>45</v>
      </c>
      <c r="BY35" s="121"/>
      <c r="BZ35" s="100"/>
      <c r="CA35" s="80"/>
      <c r="CB35" s="100"/>
      <c r="CC35" s="80"/>
      <c r="CD35" s="80"/>
      <c r="CE35" s="80" t="s">
        <v>45</v>
      </c>
      <c r="CF35" s="80" t="s">
        <v>45</v>
      </c>
      <c r="CG35" s="80" t="s">
        <v>45</v>
      </c>
      <c r="CH35" s="80" t="s">
        <v>45</v>
      </c>
      <c r="CI35" s="80" t="s">
        <v>45</v>
      </c>
      <c r="CJ35" s="190"/>
      <c r="CK35" s="190"/>
      <c r="CL35" s="246"/>
    </row>
    <row r="36" spans="1:90" s="17" customFormat="1" ht="24" customHeight="1">
      <c r="A36" s="231">
        <v>8</v>
      </c>
      <c r="B36" s="306"/>
      <c r="C36" s="278" t="s">
        <v>183</v>
      </c>
      <c r="D36" s="358" t="s">
        <v>204</v>
      </c>
      <c r="E36" s="9"/>
      <c r="F36" s="397"/>
      <c r="G36" s="397"/>
      <c r="H36" s="397"/>
      <c r="I36" s="79"/>
      <c r="J36" s="118"/>
      <c r="K36" s="397"/>
      <c r="L36" s="118"/>
      <c r="M36" s="118"/>
      <c r="N36" s="118"/>
      <c r="O36" s="118"/>
      <c r="P36" s="118"/>
      <c r="Q36" s="10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09"/>
      <c r="AS36" s="109"/>
      <c r="AT36" s="109"/>
      <c r="AU36" s="79"/>
      <c r="AV36" s="109"/>
      <c r="AW36" s="109"/>
      <c r="AX36" s="109"/>
      <c r="AY36" s="118"/>
      <c r="AZ36" s="100"/>
      <c r="BA36" s="118"/>
      <c r="BB36" s="118"/>
      <c r="BC36" s="118"/>
      <c r="BD36" s="118"/>
      <c r="BE36" s="397"/>
      <c r="BF36" s="100"/>
      <c r="BG36" s="397"/>
      <c r="BH36" s="397"/>
      <c r="BI36" s="100"/>
      <c r="BJ36" s="100"/>
      <c r="BK36" s="100"/>
      <c r="BL36" s="100"/>
      <c r="BM36" s="397"/>
      <c r="BN36" s="397"/>
      <c r="BO36" s="397"/>
      <c r="BP36" s="397"/>
      <c r="BQ36" s="100"/>
      <c r="BR36" s="397"/>
      <c r="BS36" s="118"/>
      <c r="BT36" s="118"/>
      <c r="BU36" s="100"/>
      <c r="BV36" s="118"/>
      <c r="BW36" s="121"/>
      <c r="BX36" s="149"/>
      <c r="BY36" s="121"/>
      <c r="BZ36" s="100"/>
      <c r="CA36" s="80"/>
      <c r="CB36" s="100"/>
      <c r="CC36" s="80"/>
      <c r="CD36" s="192" t="s">
        <v>45</v>
      </c>
      <c r="CE36" s="80"/>
      <c r="CF36" s="80"/>
      <c r="CG36" s="80"/>
      <c r="CH36" s="80"/>
      <c r="CI36" s="80"/>
      <c r="CJ36" s="80"/>
      <c r="CK36" s="80"/>
      <c r="CL36" s="80"/>
    </row>
    <row r="37" spans="1:90" s="17" customFormat="1" ht="24" customHeight="1">
      <c r="A37" s="231">
        <v>9</v>
      </c>
      <c r="B37" s="306"/>
      <c r="C37" s="278" t="s">
        <v>184</v>
      </c>
      <c r="D37" s="358" t="s">
        <v>204</v>
      </c>
      <c r="E37" s="9"/>
      <c r="F37" s="397"/>
      <c r="G37" s="397"/>
      <c r="H37" s="397"/>
      <c r="I37" s="79"/>
      <c r="J37" s="118"/>
      <c r="K37" s="397"/>
      <c r="L37" s="118"/>
      <c r="M37" s="118"/>
      <c r="N37" s="118"/>
      <c r="O37" s="118"/>
      <c r="P37" s="118"/>
      <c r="Q37" s="109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09"/>
      <c r="AS37" s="109"/>
      <c r="AT37" s="109"/>
      <c r="AU37" s="79"/>
      <c r="AV37" s="109"/>
      <c r="AW37" s="109"/>
      <c r="AX37" s="109"/>
      <c r="AY37" s="118"/>
      <c r="AZ37" s="100"/>
      <c r="BA37" s="118"/>
      <c r="BB37" s="118"/>
      <c r="BC37" s="118"/>
      <c r="BD37" s="118"/>
      <c r="BE37" s="397"/>
      <c r="BF37" s="100"/>
      <c r="BG37" s="397"/>
      <c r="BH37" s="397"/>
      <c r="BI37" s="100"/>
      <c r="BJ37" s="100"/>
      <c r="BK37" s="100"/>
      <c r="BL37" s="100"/>
      <c r="BM37" s="397"/>
      <c r="BN37" s="397"/>
      <c r="BO37" s="397"/>
      <c r="BP37" s="397"/>
      <c r="BQ37" s="100"/>
      <c r="BR37" s="397"/>
      <c r="BS37" s="118"/>
      <c r="BT37" s="118"/>
      <c r="BU37" s="100"/>
      <c r="BV37" s="118"/>
      <c r="BW37" s="121"/>
      <c r="BX37" s="149"/>
      <c r="BY37" s="121"/>
      <c r="BZ37" s="100"/>
      <c r="CA37" s="80"/>
      <c r="CB37" s="100"/>
      <c r="CC37" s="80"/>
      <c r="CD37" s="192"/>
      <c r="CE37" s="192"/>
      <c r="CF37" s="192"/>
      <c r="CG37" s="192"/>
      <c r="CH37" s="80"/>
      <c r="CI37" s="80"/>
      <c r="CJ37" s="80"/>
      <c r="CK37" s="80"/>
      <c r="CL37" s="80"/>
    </row>
    <row r="38" spans="1:190" s="17" customFormat="1" ht="24.75" customHeight="1">
      <c r="A38" s="231">
        <v>10</v>
      </c>
      <c r="B38" s="306"/>
      <c r="C38" s="278" t="s">
        <v>193</v>
      </c>
      <c r="D38" s="358" t="s">
        <v>204</v>
      </c>
      <c r="E38" s="9"/>
      <c r="F38" s="79" t="s">
        <v>10</v>
      </c>
      <c r="G38" s="397">
        <v>29520</v>
      </c>
      <c r="H38" s="397">
        <v>9</v>
      </c>
      <c r="I38" s="79">
        <f>G38*H38</f>
        <v>265680</v>
      </c>
      <c r="J38" s="118"/>
      <c r="K38" s="397">
        <f>I38-J38</f>
        <v>265680</v>
      </c>
      <c r="L38" s="118"/>
      <c r="M38" s="118"/>
      <c r="N38" s="118"/>
      <c r="O38" s="118"/>
      <c r="P38" s="118"/>
      <c r="Q38" s="10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09"/>
      <c r="AS38" s="109">
        <f t="shared" si="18"/>
        <v>29520</v>
      </c>
      <c r="AT38" s="109"/>
      <c r="AU38" s="79">
        <f>I38-Q38-AR38</f>
        <v>265680</v>
      </c>
      <c r="AV38" s="109">
        <f>AS38</f>
        <v>29520</v>
      </c>
      <c r="AW38" s="109"/>
      <c r="AX38" s="109">
        <f t="shared" si="21"/>
        <v>265680</v>
      </c>
      <c r="AY38" s="118"/>
      <c r="AZ38" s="100"/>
      <c r="BA38" s="118"/>
      <c r="BB38" s="118"/>
      <c r="BC38" s="118"/>
      <c r="BD38" s="118"/>
      <c r="BE38" s="397">
        <f>AV38-BB38</f>
        <v>29520</v>
      </c>
      <c r="BF38" s="100">
        <f t="shared" si="27"/>
        <v>0</v>
      </c>
      <c r="BG38" s="397">
        <f t="shared" si="27"/>
        <v>265680</v>
      </c>
      <c r="BH38" s="397"/>
      <c r="BI38" s="100"/>
      <c r="BJ38" s="100"/>
      <c r="BK38" s="100"/>
      <c r="BL38" s="100"/>
      <c r="BM38" s="397"/>
      <c r="BN38" s="397">
        <f t="shared" si="24"/>
        <v>29520</v>
      </c>
      <c r="BO38" s="397">
        <f t="shared" si="25"/>
        <v>29520</v>
      </c>
      <c r="BP38" s="397"/>
      <c r="BQ38" s="100"/>
      <c r="BR38" s="397"/>
      <c r="BS38" s="118"/>
      <c r="BT38" s="118"/>
      <c r="BU38" s="100" t="s">
        <v>45</v>
      </c>
      <c r="BV38" s="118"/>
      <c r="BW38" s="121"/>
      <c r="BX38" s="149" t="s">
        <v>45</v>
      </c>
      <c r="BY38" s="121"/>
      <c r="BZ38" s="100"/>
      <c r="CA38" s="80"/>
      <c r="CB38" s="100"/>
      <c r="CC38" s="80"/>
      <c r="CD38" s="247"/>
      <c r="CE38" s="130" t="s">
        <v>45</v>
      </c>
      <c r="CF38" s="130" t="s">
        <v>45</v>
      </c>
      <c r="CG38" s="130" t="s">
        <v>45</v>
      </c>
      <c r="CH38" s="397"/>
      <c r="CI38" s="190"/>
      <c r="CJ38" s="190"/>
      <c r="CK38" s="190"/>
      <c r="CL38" s="24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</row>
    <row r="39" spans="1:90" s="76" customFormat="1" ht="15.75" customHeight="1">
      <c r="A39" s="414" t="s">
        <v>45</v>
      </c>
      <c r="B39" s="415" t="s">
        <v>209</v>
      </c>
      <c r="C39" s="280" t="s">
        <v>133</v>
      </c>
      <c r="D39" s="280"/>
      <c r="E39" s="402" t="s">
        <v>110</v>
      </c>
      <c r="F39" s="80" t="s">
        <v>172</v>
      </c>
      <c r="G39" s="130">
        <v>9000</v>
      </c>
      <c r="H39" s="130">
        <v>3140</v>
      </c>
      <c r="I39" s="125">
        <f>G39*H39</f>
        <v>28260000</v>
      </c>
      <c r="J39" s="125">
        <f aca="true" t="shared" si="28" ref="J39:AL39">H39*I39</f>
        <v>88736400000</v>
      </c>
      <c r="K39" s="125">
        <f t="shared" si="28"/>
        <v>2.507690664E+18</v>
      </c>
      <c r="L39" s="125"/>
      <c r="M39" s="125">
        <f>K39*L39</f>
        <v>0</v>
      </c>
      <c r="N39" s="125">
        <f>L39*M39</f>
        <v>0</v>
      </c>
      <c r="O39" s="125"/>
      <c r="P39" s="125"/>
      <c r="Q39" s="125"/>
      <c r="R39" s="125" t="e">
        <f>#REF!*#REF!</f>
        <v>#REF!</v>
      </c>
      <c r="S39" s="125" t="e">
        <f>#REF!*R39</f>
        <v>#REF!</v>
      </c>
      <c r="T39" s="125" t="e">
        <f t="shared" si="28"/>
        <v>#REF!</v>
      </c>
      <c r="U39" s="125" t="e">
        <f t="shared" si="28"/>
        <v>#REF!</v>
      </c>
      <c r="V39" s="125" t="e">
        <f t="shared" si="28"/>
        <v>#REF!</v>
      </c>
      <c r="W39" s="125" t="e">
        <f t="shared" si="28"/>
        <v>#REF!</v>
      </c>
      <c r="X39" s="125" t="e">
        <f t="shared" si="28"/>
        <v>#REF!</v>
      </c>
      <c r="Y39" s="125" t="e">
        <f t="shared" si="28"/>
        <v>#REF!</v>
      </c>
      <c r="Z39" s="125" t="e">
        <f t="shared" si="28"/>
        <v>#REF!</v>
      </c>
      <c r="AA39" s="125" t="e">
        <f t="shared" si="28"/>
        <v>#REF!</v>
      </c>
      <c r="AB39" s="125" t="e">
        <f t="shared" si="28"/>
        <v>#REF!</v>
      </c>
      <c r="AC39" s="125" t="e">
        <f t="shared" si="28"/>
        <v>#REF!</v>
      </c>
      <c r="AD39" s="125" t="e">
        <f t="shared" si="28"/>
        <v>#REF!</v>
      </c>
      <c r="AE39" s="125" t="e">
        <f t="shared" si="28"/>
        <v>#REF!</v>
      </c>
      <c r="AF39" s="125" t="e">
        <f t="shared" si="28"/>
        <v>#REF!</v>
      </c>
      <c r="AG39" s="125" t="e">
        <f t="shared" si="28"/>
        <v>#REF!</v>
      </c>
      <c r="AH39" s="125" t="e">
        <f t="shared" si="28"/>
        <v>#REF!</v>
      </c>
      <c r="AI39" s="125" t="e">
        <f t="shared" si="28"/>
        <v>#REF!</v>
      </c>
      <c r="AJ39" s="125" t="e">
        <f t="shared" si="28"/>
        <v>#REF!</v>
      </c>
      <c r="AK39" s="125" t="e">
        <f t="shared" si="28"/>
        <v>#REF!</v>
      </c>
      <c r="AL39" s="125" t="e">
        <f t="shared" si="28"/>
        <v>#REF!</v>
      </c>
      <c r="AM39" s="125"/>
      <c r="AN39" s="125"/>
      <c r="AO39" s="125"/>
      <c r="AP39" s="125"/>
      <c r="AQ39" s="125"/>
      <c r="AR39" s="125"/>
      <c r="AS39" s="125">
        <f>G39-O39-AP39</f>
        <v>9000</v>
      </c>
      <c r="AT39" s="125"/>
      <c r="AU39" s="78">
        <f>I39-Q39-AR39</f>
        <v>28260000</v>
      </c>
      <c r="AV39" s="125"/>
      <c r="AW39" s="125"/>
      <c r="AX39" s="78">
        <f aca="true" t="shared" si="29" ref="AX39:BD39">SUM(AX40:AX42)</f>
        <v>20379370</v>
      </c>
      <c r="AY39" s="78">
        <f t="shared" si="29"/>
        <v>0</v>
      </c>
      <c r="AZ39" s="78">
        <f t="shared" si="29"/>
        <v>0</v>
      </c>
      <c r="BA39" s="78">
        <f t="shared" si="29"/>
        <v>0</v>
      </c>
      <c r="BB39" s="78">
        <f t="shared" si="29"/>
        <v>0</v>
      </c>
      <c r="BC39" s="78">
        <f t="shared" si="29"/>
        <v>0</v>
      </c>
      <c r="BD39" s="78">
        <f t="shared" si="29"/>
        <v>0</v>
      </c>
      <c r="BE39" s="78"/>
      <c r="BF39" s="78"/>
      <c r="BG39" s="78">
        <f aca="true" t="shared" si="30" ref="BG39:BR39">SUM(BG40:BG42)</f>
        <v>20379370</v>
      </c>
      <c r="BH39" s="78">
        <f t="shared" si="30"/>
        <v>0</v>
      </c>
      <c r="BI39" s="78">
        <f t="shared" si="30"/>
        <v>0</v>
      </c>
      <c r="BJ39" s="78">
        <f t="shared" si="30"/>
        <v>0</v>
      </c>
      <c r="BK39" s="78">
        <f t="shared" si="30"/>
        <v>0</v>
      </c>
      <c r="BL39" s="78">
        <f t="shared" si="30"/>
        <v>0</v>
      </c>
      <c r="BM39" s="78">
        <f t="shared" si="30"/>
        <v>0</v>
      </c>
      <c r="BN39" s="78">
        <f t="shared" si="30"/>
        <v>0</v>
      </c>
      <c r="BO39" s="78">
        <f t="shared" si="30"/>
        <v>0</v>
      </c>
      <c r="BP39" s="78">
        <f t="shared" si="30"/>
        <v>0</v>
      </c>
      <c r="BQ39" s="125">
        <f t="shared" si="30"/>
        <v>0</v>
      </c>
      <c r="BR39" s="125">
        <f t="shared" si="30"/>
        <v>8116</v>
      </c>
      <c r="BS39" s="125" t="s">
        <v>45</v>
      </c>
      <c r="BT39" s="125" t="s">
        <v>45</v>
      </c>
      <c r="BU39" s="125" t="s">
        <v>45</v>
      </c>
      <c r="BV39" s="125" t="s">
        <v>45</v>
      </c>
      <c r="BW39" s="125" t="s">
        <v>45</v>
      </c>
      <c r="BX39" s="125" t="s">
        <v>45</v>
      </c>
      <c r="BY39" s="125" t="s">
        <v>45</v>
      </c>
      <c r="BZ39" s="125" t="s">
        <v>45</v>
      </c>
      <c r="CA39" s="125"/>
      <c r="CB39" s="125" t="s">
        <v>45</v>
      </c>
      <c r="CC39" s="125" t="s">
        <v>45</v>
      </c>
      <c r="CD39" s="125" t="s">
        <v>45</v>
      </c>
      <c r="CE39" s="125" t="s">
        <v>45</v>
      </c>
      <c r="CF39" s="125" t="s">
        <v>45</v>
      </c>
      <c r="CG39" s="125" t="s">
        <v>45</v>
      </c>
      <c r="CH39" s="125" t="s">
        <v>45</v>
      </c>
      <c r="CI39" s="125" t="s">
        <v>45</v>
      </c>
      <c r="CJ39" s="125"/>
      <c r="CK39" s="125"/>
      <c r="CL39" s="125"/>
    </row>
    <row r="40" spans="1:90" s="148" customFormat="1" ht="13.5" customHeight="1">
      <c r="A40" s="414"/>
      <c r="B40" s="415"/>
      <c r="C40" s="279" t="s">
        <v>99</v>
      </c>
      <c r="D40" s="358" t="s">
        <v>204</v>
      </c>
      <c r="E40" s="404"/>
      <c r="F40" s="80" t="s">
        <v>172</v>
      </c>
      <c r="G40" s="416"/>
      <c r="H40" s="416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03"/>
      <c r="AV40" s="124"/>
      <c r="AW40" s="124"/>
      <c r="AX40" s="103">
        <v>20379370</v>
      </c>
      <c r="AY40" s="124"/>
      <c r="AZ40" s="124"/>
      <c r="BA40" s="124"/>
      <c r="BB40" s="124"/>
      <c r="BC40" s="124"/>
      <c r="BD40" s="124"/>
      <c r="BE40" s="124"/>
      <c r="BF40" s="124"/>
      <c r="BG40" s="124">
        <f>AX40-BD40</f>
        <v>20379370</v>
      </c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78">
        <v>4905</v>
      </c>
      <c r="BS40" s="124"/>
      <c r="BT40" s="124"/>
      <c r="BU40" s="78" t="s">
        <v>45</v>
      </c>
      <c r="BV40" s="124"/>
      <c r="BW40" s="125"/>
      <c r="BX40" s="78" t="s">
        <v>45</v>
      </c>
      <c r="BY40" s="125" t="s">
        <v>45</v>
      </c>
      <c r="BZ40" s="125" t="s">
        <v>45</v>
      </c>
      <c r="CA40" s="125"/>
      <c r="CB40" s="189" t="s">
        <v>45</v>
      </c>
      <c r="CC40" s="189" t="s">
        <v>45</v>
      </c>
      <c r="CD40" s="189" t="s">
        <v>45</v>
      </c>
      <c r="CE40" s="192" t="s">
        <v>45</v>
      </c>
      <c r="CF40" s="193"/>
      <c r="CG40" s="101"/>
      <c r="CH40" s="101"/>
      <c r="CI40" s="101"/>
      <c r="CJ40" s="101"/>
      <c r="CK40" s="101"/>
      <c r="CL40" s="101"/>
    </row>
    <row r="41" spans="1:124" s="148" customFormat="1" ht="13.5" customHeight="1">
      <c r="A41" s="414"/>
      <c r="B41" s="415"/>
      <c r="C41" s="279" t="s">
        <v>159</v>
      </c>
      <c r="D41" s="358" t="s">
        <v>204</v>
      </c>
      <c r="E41" s="404"/>
      <c r="F41" s="80" t="s">
        <v>172</v>
      </c>
      <c r="G41" s="416"/>
      <c r="H41" s="416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03"/>
      <c r="AV41" s="124"/>
      <c r="AW41" s="124"/>
      <c r="AX41" s="103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78">
        <v>1078</v>
      </c>
      <c r="BS41" s="124"/>
      <c r="BT41" s="124"/>
      <c r="BU41" s="78" t="s">
        <v>45</v>
      </c>
      <c r="BV41" s="124"/>
      <c r="BW41" s="125"/>
      <c r="BX41" s="78" t="s">
        <v>45</v>
      </c>
      <c r="BY41" s="125"/>
      <c r="BZ41" s="125"/>
      <c r="CA41" s="125"/>
      <c r="CB41" s="125" t="s">
        <v>45</v>
      </c>
      <c r="CC41" s="125" t="s">
        <v>45</v>
      </c>
      <c r="CD41" s="189" t="s">
        <v>45</v>
      </c>
      <c r="CE41" s="80"/>
      <c r="CF41" s="101"/>
      <c r="CG41" s="101"/>
      <c r="CH41" s="101"/>
      <c r="CI41" s="101"/>
      <c r="CJ41" s="101"/>
      <c r="CK41" s="189" t="s">
        <v>45</v>
      </c>
      <c r="CL41" s="101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</row>
    <row r="42" spans="1:124" s="148" customFormat="1" ht="13.5" customHeight="1">
      <c r="A42" s="414"/>
      <c r="B42" s="415"/>
      <c r="C42" s="279" t="s">
        <v>100</v>
      </c>
      <c r="D42" s="358" t="s">
        <v>204</v>
      </c>
      <c r="E42" s="404"/>
      <c r="F42" s="80" t="s">
        <v>172</v>
      </c>
      <c r="G42" s="416"/>
      <c r="H42" s="416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03"/>
      <c r="AV42" s="124"/>
      <c r="AW42" s="124"/>
      <c r="AX42" s="103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78">
        <v>2133</v>
      </c>
      <c r="BS42" s="124"/>
      <c r="BT42" s="124"/>
      <c r="BU42" s="78" t="s">
        <v>45</v>
      </c>
      <c r="BV42" s="124"/>
      <c r="BW42" s="124"/>
      <c r="BX42" s="78" t="s">
        <v>45</v>
      </c>
      <c r="BY42" s="124"/>
      <c r="BZ42" s="124"/>
      <c r="CA42" s="124"/>
      <c r="CB42" s="189" t="s">
        <v>45</v>
      </c>
      <c r="CC42" s="189" t="s">
        <v>45</v>
      </c>
      <c r="CD42" s="189" t="s">
        <v>45</v>
      </c>
      <c r="CE42" s="80"/>
      <c r="CF42" s="101"/>
      <c r="CG42" s="101"/>
      <c r="CH42" s="101"/>
      <c r="CI42" s="101"/>
      <c r="CJ42" s="101"/>
      <c r="CK42" s="101"/>
      <c r="CL42" s="101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</row>
    <row r="43" spans="1:124" s="76" customFormat="1" ht="15.75" customHeight="1">
      <c r="A43" s="226" t="s">
        <v>45</v>
      </c>
      <c r="B43" s="307"/>
      <c r="C43" s="280" t="s">
        <v>141</v>
      </c>
      <c r="D43" s="280"/>
      <c r="E43" s="412"/>
      <c r="F43" s="80"/>
      <c r="G43" s="83"/>
      <c r="H43" s="80"/>
      <c r="I43" s="125" t="e">
        <f>#REF!+#REF!+#REF!+#REF!+#REF!+#REF!+I56</f>
        <v>#REF!</v>
      </c>
      <c r="J43" s="125" t="e">
        <f>#REF!+#REF!+#REF!+#REF!+#REF!+#REF!+J56</f>
        <v>#REF!</v>
      </c>
      <c r="K43" s="125" t="e">
        <f>#REF!+#REF!+#REF!+#REF!+#REF!+#REF!+K56</f>
        <v>#REF!</v>
      </c>
      <c r="L43" s="125" t="e">
        <f>#REF!+#REF!+#REF!+#REF!+#REF!+#REF!+L56</f>
        <v>#REF!</v>
      </c>
      <c r="M43" s="125" t="e">
        <f>#REF!+#REF!+#REF!+#REF!+#REF!+#REF!+M56</f>
        <v>#REF!</v>
      </c>
      <c r="N43" s="125" t="e">
        <f>#REF!+#REF!+#REF!+#REF!+#REF!+#REF!+N56</f>
        <v>#REF!</v>
      </c>
      <c r="O43" s="125" t="e">
        <f>#REF!+#REF!+#REF!+#REF!+#REF!+#REF!+O56</f>
        <v>#REF!</v>
      </c>
      <c r="P43" s="125" t="e">
        <f>#REF!+#REF!+#REF!+#REF!+#REF!+#REF!+P56</f>
        <v>#REF!</v>
      </c>
      <c r="Q43" s="125" t="e">
        <f>#REF!+#REF!+#REF!+#REF!+#REF!+#REF!+Q56</f>
        <v>#REF!</v>
      </c>
      <c r="R43" s="125" t="e">
        <f>#REF!+#REF!+#REF!+#REF!+#REF!+#REF!+R56</f>
        <v>#REF!</v>
      </c>
      <c r="S43" s="125" t="e">
        <f>#REF!+#REF!+#REF!+#REF!+#REF!+#REF!+S56</f>
        <v>#REF!</v>
      </c>
      <c r="T43" s="125" t="e">
        <f>#REF!+#REF!+#REF!+#REF!+#REF!+#REF!+T56</f>
        <v>#REF!</v>
      </c>
      <c r="U43" s="125" t="e">
        <f>#REF!+#REF!+#REF!+#REF!+#REF!+#REF!+U56</f>
        <v>#REF!</v>
      </c>
      <c r="V43" s="125" t="e">
        <f>#REF!+#REF!+#REF!+#REF!+#REF!+#REF!+V56</f>
        <v>#REF!</v>
      </c>
      <c r="W43" s="125" t="e">
        <f>#REF!+#REF!+#REF!+#REF!+#REF!+#REF!+W56</f>
        <v>#REF!</v>
      </c>
      <c r="X43" s="125" t="e">
        <f>#REF!+#REF!+#REF!+#REF!+#REF!+#REF!+X56</f>
        <v>#REF!</v>
      </c>
      <c r="Y43" s="125" t="e">
        <f>#REF!+#REF!+#REF!+#REF!+#REF!+#REF!+Y56</f>
        <v>#REF!</v>
      </c>
      <c r="Z43" s="125" t="e">
        <f>#REF!+#REF!+#REF!+#REF!+#REF!+#REF!+Z56</f>
        <v>#REF!</v>
      </c>
      <c r="AA43" s="125" t="e">
        <f>#REF!+#REF!+#REF!+#REF!+#REF!+#REF!+AA56</f>
        <v>#REF!</v>
      </c>
      <c r="AB43" s="125" t="e">
        <f>#REF!+#REF!+#REF!+#REF!+#REF!+#REF!+AB56</f>
        <v>#REF!</v>
      </c>
      <c r="AC43" s="125" t="e">
        <f>#REF!+#REF!+#REF!+#REF!+#REF!+#REF!+AC56</f>
        <v>#REF!</v>
      </c>
      <c r="AD43" s="125" t="e">
        <f>#REF!+#REF!+#REF!+#REF!+#REF!+#REF!+AD56</f>
        <v>#REF!</v>
      </c>
      <c r="AE43" s="125" t="e">
        <f>#REF!+#REF!+#REF!+#REF!+#REF!+#REF!+AE56</f>
        <v>#REF!</v>
      </c>
      <c r="AF43" s="125" t="e">
        <f>#REF!+#REF!+#REF!+#REF!+#REF!+#REF!+AF56</f>
        <v>#REF!</v>
      </c>
      <c r="AG43" s="125" t="e">
        <f>#REF!+#REF!+#REF!+#REF!+#REF!+#REF!+AG56</f>
        <v>#REF!</v>
      </c>
      <c r="AH43" s="125" t="e">
        <f>#REF!+#REF!+#REF!+#REF!+#REF!+#REF!+AH56</f>
        <v>#REF!</v>
      </c>
      <c r="AI43" s="125" t="e">
        <f>#REF!+#REF!+#REF!+#REF!+#REF!+#REF!+AI56</f>
        <v>#REF!</v>
      </c>
      <c r="AJ43" s="125" t="e">
        <f>#REF!+#REF!+#REF!+#REF!+#REF!+#REF!+AJ56</f>
        <v>#REF!</v>
      </c>
      <c r="AK43" s="125" t="e">
        <f>#REF!+#REF!+#REF!+#REF!+#REF!+#REF!+AK56</f>
        <v>#REF!</v>
      </c>
      <c r="AL43" s="125" t="e">
        <f>#REF!+#REF!+#REF!+#REF!+#REF!+#REF!+AL56</f>
        <v>#REF!</v>
      </c>
      <c r="AM43" s="125" t="e">
        <f>#REF!+#REF!+#REF!+#REF!+#REF!+#REF!+AM56</f>
        <v>#REF!</v>
      </c>
      <c r="AN43" s="125" t="e">
        <f>#REF!+#REF!+#REF!+#REF!+#REF!+#REF!+AN56</f>
        <v>#REF!</v>
      </c>
      <c r="AO43" s="125" t="e">
        <f>#REF!+#REF!+#REF!+#REF!+#REF!+#REF!+AO56</f>
        <v>#REF!</v>
      </c>
      <c r="AP43" s="125" t="e">
        <f>#REF!+#REF!+#REF!+#REF!+#REF!+#REF!+AP56</f>
        <v>#REF!</v>
      </c>
      <c r="AQ43" s="125" t="e">
        <f>#REF!+#REF!+#REF!+#REF!+#REF!+#REF!+AQ56</f>
        <v>#REF!</v>
      </c>
      <c r="AR43" s="125" t="e">
        <f>#REF!+#REF!+#REF!+#REF!+#REF!+#REF!+AR56</f>
        <v>#REF!</v>
      </c>
      <c r="AS43" s="125"/>
      <c r="AT43" s="125"/>
      <c r="AU43" s="125" t="e">
        <f>#REF!+#REF!+#REF!+#REF!+#REF!+#REF!+AU56</f>
        <v>#REF!</v>
      </c>
      <c r="AV43" s="125"/>
      <c r="AW43" s="125"/>
      <c r="AX43" s="125" t="e">
        <f>#REF!+#REF!+#REF!+#REF!+#REF!+#REF!+AX56</f>
        <v>#REF!</v>
      </c>
      <c r="AY43" s="125" t="e">
        <f>#REF!+#REF!+#REF!+#REF!+#REF!+#REF!+AY56</f>
        <v>#REF!</v>
      </c>
      <c r="AZ43" s="125" t="e">
        <f>#REF!+#REF!+#REF!+#REF!+#REF!+#REF!+AZ56</f>
        <v>#REF!</v>
      </c>
      <c r="BA43" s="125" t="e">
        <f>#REF!+#REF!+#REF!+#REF!+#REF!+#REF!+BA56</f>
        <v>#REF!</v>
      </c>
      <c r="BB43" s="125" t="e">
        <f>#REF!+#REF!+#REF!+#REF!+#REF!+#REF!+BB56</f>
        <v>#REF!</v>
      </c>
      <c r="BC43" s="125" t="e">
        <f>#REF!+#REF!+#REF!+#REF!+#REF!+#REF!+BC56</f>
        <v>#REF!</v>
      </c>
      <c r="BD43" s="125" t="e">
        <f>#REF!+#REF!+#REF!+#REF!+#REF!+#REF!+BD56</f>
        <v>#REF!</v>
      </c>
      <c r="BE43" s="125"/>
      <c r="BF43" s="125"/>
      <c r="BG43" s="125" t="e">
        <f>#REF!+#REF!+#REF!+#REF!+#REF!+#REF!+BG56</f>
        <v>#REF!</v>
      </c>
      <c r="BH43" s="125" t="e">
        <f>#REF!+#REF!+#REF!+#REF!+#REF!+#REF!+BH56</f>
        <v>#REF!</v>
      </c>
      <c r="BI43" s="125" t="e">
        <f>#REF!+#REF!+#REF!+#REF!+#REF!+#REF!+BI56</f>
        <v>#REF!</v>
      </c>
      <c r="BJ43" s="125" t="e">
        <f>#REF!+#REF!+#REF!+#REF!+#REF!+#REF!+BJ56</f>
        <v>#REF!</v>
      </c>
      <c r="BK43" s="125" t="e">
        <f>#REF!+#REF!+#REF!+#REF!+#REF!+#REF!+BK56</f>
        <v>#REF!</v>
      </c>
      <c r="BL43" s="125" t="e">
        <f>#REF!+#REF!+#REF!+#REF!+#REF!+#REF!+BL56</f>
        <v>#REF!</v>
      </c>
      <c r="BM43" s="125" t="e">
        <f>#REF!+#REF!+#REF!+#REF!+#REF!+#REF!+BM56</f>
        <v>#REF!</v>
      </c>
      <c r="BN43" s="125" t="e">
        <f>#REF!+#REF!+#REF!+#REF!+#REF!+#REF!+BN56</f>
        <v>#REF!</v>
      </c>
      <c r="BO43" s="125" t="e">
        <f>#REF!+#REF!+#REF!+#REF!+#REF!+#REF!+BO56</f>
        <v>#REF!</v>
      </c>
      <c r="BP43" s="125" t="e">
        <f>#REF!+#REF!+#REF!+#REF!+#REF!+#REF!+BP56</f>
        <v>#REF!</v>
      </c>
      <c r="BQ43" s="125" t="e">
        <f>#REF!+#REF!+#REF!+#REF!+#REF!+#REF!+BQ56</f>
        <v>#REF!</v>
      </c>
      <c r="BR43" s="125" t="s">
        <v>45</v>
      </c>
      <c r="BS43" s="125" t="s">
        <v>45</v>
      </c>
      <c r="BT43" s="125" t="s">
        <v>45</v>
      </c>
      <c r="BU43" s="125" t="s">
        <v>45</v>
      </c>
      <c r="BV43" s="125" t="s">
        <v>45</v>
      </c>
      <c r="BW43" s="125" t="s">
        <v>45</v>
      </c>
      <c r="BX43" s="125" t="s">
        <v>45</v>
      </c>
      <c r="BY43" s="125" t="s">
        <v>45</v>
      </c>
      <c r="BZ43" s="125" t="s">
        <v>45</v>
      </c>
      <c r="CA43" s="125"/>
      <c r="CB43" s="125" t="s">
        <v>45</v>
      </c>
      <c r="CC43" s="125" t="s">
        <v>45</v>
      </c>
      <c r="CD43" s="125" t="s">
        <v>45</v>
      </c>
      <c r="CE43" s="125" t="s">
        <v>45</v>
      </c>
      <c r="CF43" s="125" t="s">
        <v>45</v>
      </c>
      <c r="CG43" s="125" t="s">
        <v>45</v>
      </c>
      <c r="CH43" s="125" t="s">
        <v>45</v>
      </c>
      <c r="CI43" s="125" t="s">
        <v>45</v>
      </c>
      <c r="CJ43" s="125"/>
      <c r="CK43" s="125"/>
      <c r="CL43" s="125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</row>
    <row r="44" spans="1:189" s="250" customFormat="1" ht="14.25" customHeight="1">
      <c r="A44" s="227">
        <v>1</v>
      </c>
      <c r="B44" s="307" t="s">
        <v>210</v>
      </c>
      <c r="C44" s="279" t="s">
        <v>134</v>
      </c>
      <c r="D44" s="358" t="s">
        <v>238</v>
      </c>
      <c r="E44" s="412"/>
      <c r="F44" s="130"/>
      <c r="G44" s="131"/>
      <c r="H44" s="130"/>
      <c r="I44" s="130">
        <v>4000000</v>
      </c>
      <c r="J44" s="131"/>
      <c r="K44" s="130">
        <f>I44-J44</f>
        <v>4000000</v>
      </c>
      <c r="L44" s="83"/>
      <c r="M44" s="131"/>
      <c r="N44" s="131"/>
      <c r="O44" s="131"/>
      <c r="P44" s="131"/>
      <c r="Q44" s="132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  <c r="AS44" s="132"/>
      <c r="AT44" s="132"/>
      <c r="AU44" s="125">
        <f>I44-Q44-AR44</f>
        <v>4000000</v>
      </c>
      <c r="AV44" s="132"/>
      <c r="AW44" s="132"/>
      <c r="AX44" s="125">
        <f>AU44</f>
        <v>4000000</v>
      </c>
      <c r="AY44" s="131"/>
      <c r="AZ44" s="130"/>
      <c r="BA44" s="131"/>
      <c r="BB44" s="131"/>
      <c r="BC44" s="131"/>
      <c r="BD44" s="131"/>
      <c r="BE44" s="130"/>
      <c r="BF44" s="130"/>
      <c r="BG44" s="130">
        <f>AX44-BD44</f>
        <v>4000000</v>
      </c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1"/>
      <c r="BT44" s="131" t="s">
        <v>45</v>
      </c>
      <c r="BU44" s="130"/>
      <c r="BV44" s="131"/>
      <c r="BW44" s="142" t="s">
        <v>45</v>
      </c>
      <c r="BX44" s="147" t="s">
        <v>45</v>
      </c>
      <c r="BY44" s="142"/>
      <c r="BZ44" s="130"/>
      <c r="CA44" s="130"/>
      <c r="CB44" s="130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</row>
    <row r="45" spans="1:189" s="250" customFormat="1" ht="14.25" customHeight="1">
      <c r="A45" s="227">
        <v>2</v>
      </c>
      <c r="B45" s="307"/>
      <c r="C45" s="279" t="s">
        <v>139</v>
      </c>
      <c r="D45" s="358" t="s">
        <v>239</v>
      </c>
      <c r="E45" s="412"/>
      <c r="F45" s="130"/>
      <c r="G45" s="131"/>
      <c r="H45" s="130"/>
      <c r="I45" s="130"/>
      <c r="J45" s="131"/>
      <c r="K45" s="130"/>
      <c r="L45" s="83"/>
      <c r="M45" s="131"/>
      <c r="N45" s="131"/>
      <c r="O45" s="131"/>
      <c r="P45" s="131"/>
      <c r="Q45" s="132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2"/>
      <c r="AS45" s="132"/>
      <c r="AT45" s="132"/>
      <c r="AU45" s="125"/>
      <c r="AV45" s="132"/>
      <c r="AW45" s="132"/>
      <c r="AX45" s="125"/>
      <c r="AY45" s="131"/>
      <c r="AZ45" s="130"/>
      <c r="BA45" s="131"/>
      <c r="BB45" s="131"/>
      <c r="BC45" s="131"/>
      <c r="BD45" s="131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31"/>
      <c r="BU45" s="130"/>
      <c r="BV45" s="131"/>
      <c r="BW45" s="142"/>
      <c r="BX45" s="147"/>
      <c r="BY45" s="142"/>
      <c r="BZ45" s="130"/>
      <c r="CA45" s="130"/>
      <c r="CB45" s="417"/>
      <c r="CC45" s="192"/>
      <c r="CD45" s="192"/>
      <c r="CE45" s="130"/>
      <c r="CF45" s="130"/>
      <c r="CG45" s="130"/>
      <c r="CH45" s="130"/>
      <c r="CI45" s="130"/>
      <c r="CJ45" s="130"/>
      <c r="CK45" s="130"/>
      <c r="CL45" s="130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</row>
    <row r="46" spans="1:189" s="17" customFormat="1" ht="15" customHeight="1">
      <c r="A46" s="231">
        <v>3</v>
      </c>
      <c r="B46" s="306"/>
      <c r="C46" s="278" t="s">
        <v>135</v>
      </c>
      <c r="D46" s="358" t="s">
        <v>238</v>
      </c>
      <c r="E46" s="9"/>
      <c r="F46" s="397"/>
      <c r="G46" s="118"/>
      <c r="H46" s="397"/>
      <c r="I46" s="79">
        <v>2870000</v>
      </c>
      <c r="J46" s="118"/>
      <c r="K46" s="397">
        <f>I46-J46</f>
        <v>2870000</v>
      </c>
      <c r="L46" s="118"/>
      <c r="M46" s="118"/>
      <c r="N46" s="118"/>
      <c r="O46" s="118"/>
      <c r="P46" s="118"/>
      <c r="Q46" s="109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09"/>
      <c r="AS46" s="109"/>
      <c r="AT46" s="109"/>
      <c r="AU46" s="79">
        <f>I46-Q46-AR46</f>
        <v>2870000</v>
      </c>
      <c r="AV46" s="109"/>
      <c r="AW46" s="109"/>
      <c r="AX46" s="79">
        <f>AU46</f>
        <v>2870000</v>
      </c>
      <c r="AY46" s="118"/>
      <c r="AZ46" s="100"/>
      <c r="BA46" s="118"/>
      <c r="BB46" s="118"/>
      <c r="BC46" s="118"/>
      <c r="BD46" s="118"/>
      <c r="BE46" s="397"/>
      <c r="BF46" s="100"/>
      <c r="BG46" s="397">
        <f>AX46-BD46</f>
        <v>2870000</v>
      </c>
      <c r="BH46" s="397"/>
      <c r="BI46" s="100"/>
      <c r="BJ46" s="100"/>
      <c r="BK46" s="100"/>
      <c r="BL46" s="100"/>
      <c r="BM46" s="397"/>
      <c r="BN46" s="397"/>
      <c r="BO46" s="397"/>
      <c r="BP46" s="397"/>
      <c r="BQ46" s="100"/>
      <c r="BR46" s="397"/>
      <c r="BS46" s="118" t="s">
        <v>45</v>
      </c>
      <c r="BT46" s="118"/>
      <c r="BU46" s="100"/>
      <c r="BV46" s="118"/>
      <c r="BW46" s="121"/>
      <c r="BX46" s="150"/>
      <c r="BY46" s="121"/>
      <c r="BZ46" s="100" t="s">
        <v>45</v>
      </c>
      <c r="CA46" s="80"/>
      <c r="CB46" s="80"/>
      <c r="CC46" s="190"/>
      <c r="CD46" s="190" t="s">
        <v>45</v>
      </c>
      <c r="CE46" s="190"/>
      <c r="CF46" s="190"/>
      <c r="CG46" s="190"/>
      <c r="CH46" s="100"/>
      <c r="CI46" s="100"/>
      <c r="CJ46" s="100"/>
      <c r="CK46" s="246"/>
      <c r="CL46" s="100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</row>
    <row r="47" spans="1:189" s="17" customFormat="1" ht="15" customHeight="1">
      <c r="A47" s="231">
        <v>4</v>
      </c>
      <c r="B47" s="306" t="s">
        <v>211</v>
      </c>
      <c r="C47" s="278" t="s">
        <v>136</v>
      </c>
      <c r="D47" s="358" t="s">
        <v>238</v>
      </c>
      <c r="E47" s="9"/>
      <c r="F47" s="397"/>
      <c r="G47" s="118"/>
      <c r="H47" s="397"/>
      <c r="I47" s="79">
        <v>625000</v>
      </c>
      <c r="J47" s="118"/>
      <c r="K47" s="397">
        <f>I47-J47</f>
        <v>625000</v>
      </c>
      <c r="L47" s="118"/>
      <c r="M47" s="118"/>
      <c r="N47" s="118"/>
      <c r="O47" s="118"/>
      <c r="P47" s="118"/>
      <c r="Q47" s="109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09"/>
      <c r="AS47" s="109"/>
      <c r="AT47" s="109"/>
      <c r="AU47" s="79">
        <f>I47-Q47-AR47</f>
        <v>625000</v>
      </c>
      <c r="AV47" s="109"/>
      <c r="AW47" s="109"/>
      <c r="AX47" s="79">
        <f>AU47</f>
        <v>625000</v>
      </c>
      <c r="AY47" s="118"/>
      <c r="AZ47" s="100"/>
      <c r="BA47" s="118"/>
      <c r="BB47" s="118"/>
      <c r="BC47" s="118"/>
      <c r="BD47" s="118"/>
      <c r="BE47" s="397"/>
      <c r="BF47" s="100"/>
      <c r="BG47" s="397">
        <f>AX47-BD47</f>
        <v>625000</v>
      </c>
      <c r="BH47" s="397"/>
      <c r="BI47" s="100"/>
      <c r="BJ47" s="100"/>
      <c r="BK47" s="100"/>
      <c r="BL47" s="100"/>
      <c r="BM47" s="397"/>
      <c r="BN47" s="397"/>
      <c r="BO47" s="397"/>
      <c r="BP47" s="397"/>
      <c r="BQ47" s="100"/>
      <c r="BR47" s="397" t="s">
        <v>45</v>
      </c>
      <c r="BS47" s="118"/>
      <c r="BT47" s="118"/>
      <c r="BU47" s="100"/>
      <c r="BV47" s="118"/>
      <c r="BW47" s="121"/>
      <c r="BX47" s="150"/>
      <c r="BY47" s="121"/>
      <c r="BZ47" s="100"/>
      <c r="CA47" s="80"/>
      <c r="CB47" s="80"/>
      <c r="CC47" s="80"/>
      <c r="CD47" s="190"/>
      <c r="CE47" s="190"/>
      <c r="CF47" s="190"/>
      <c r="CG47" s="100"/>
      <c r="CH47" s="100"/>
      <c r="CI47" s="246"/>
      <c r="CJ47" s="246"/>
      <c r="CK47" s="190"/>
      <c r="CL47" s="100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GC47" s="76"/>
      <c r="GD47" s="76"/>
      <c r="GE47" s="76"/>
      <c r="GF47" s="76"/>
      <c r="GG47" s="76"/>
    </row>
    <row r="48" spans="1:189" s="17" customFormat="1" ht="14.25" customHeight="1">
      <c r="A48" s="231">
        <v>5</v>
      </c>
      <c r="B48" s="306"/>
      <c r="C48" s="278" t="s">
        <v>137</v>
      </c>
      <c r="D48" s="358" t="s">
        <v>204</v>
      </c>
      <c r="E48" s="9"/>
      <c r="F48" s="397"/>
      <c r="G48" s="118"/>
      <c r="H48" s="397"/>
      <c r="I48" s="79">
        <v>3300000</v>
      </c>
      <c r="J48" s="118"/>
      <c r="K48" s="397">
        <f>I48-J48</f>
        <v>3300000</v>
      </c>
      <c r="L48" s="118"/>
      <c r="M48" s="118"/>
      <c r="N48" s="118"/>
      <c r="O48" s="118"/>
      <c r="P48" s="118"/>
      <c r="Q48" s="109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09"/>
      <c r="AS48" s="109"/>
      <c r="AT48" s="109"/>
      <c r="AU48" s="79">
        <f>I48-Q48-AR48</f>
        <v>3300000</v>
      </c>
      <c r="AV48" s="109"/>
      <c r="AW48" s="109"/>
      <c r="AX48" s="79">
        <f>AU48</f>
        <v>3300000</v>
      </c>
      <c r="AY48" s="118"/>
      <c r="AZ48" s="100"/>
      <c r="BA48" s="118"/>
      <c r="BB48" s="118"/>
      <c r="BC48" s="118"/>
      <c r="BD48" s="118"/>
      <c r="BE48" s="397"/>
      <c r="BF48" s="100"/>
      <c r="BG48" s="397">
        <f>AX48-BD48</f>
        <v>3300000</v>
      </c>
      <c r="BH48" s="397"/>
      <c r="BI48" s="100"/>
      <c r="BJ48" s="100"/>
      <c r="BK48" s="100"/>
      <c r="BL48" s="100"/>
      <c r="BM48" s="397"/>
      <c r="BN48" s="397"/>
      <c r="BO48" s="397"/>
      <c r="BP48" s="397"/>
      <c r="BQ48" s="100"/>
      <c r="BR48" s="397"/>
      <c r="BS48" s="118"/>
      <c r="BT48" s="118"/>
      <c r="BU48" s="100"/>
      <c r="BV48" s="118"/>
      <c r="BW48" s="121"/>
      <c r="BX48" s="150"/>
      <c r="BY48" s="121"/>
      <c r="BZ48" s="100"/>
      <c r="CA48" s="80"/>
      <c r="CB48" s="80"/>
      <c r="CC48" s="190"/>
      <c r="CD48" s="190"/>
      <c r="CE48" s="190"/>
      <c r="CF48" s="190"/>
      <c r="CG48" s="190"/>
      <c r="CH48" s="190"/>
      <c r="CI48" s="246"/>
      <c r="CJ48" s="246"/>
      <c r="CK48" s="100"/>
      <c r="CL48" s="100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GC48" s="76"/>
      <c r="GD48" s="76"/>
      <c r="GE48" s="76"/>
      <c r="GF48" s="76"/>
      <c r="GG48" s="76"/>
    </row>
    <row r="49" spans="1:164" s="17" customFormat="1" ht="12.75">
      <c r="A49" s="231">
        <v>6</v>
      </c>
      <c r="B49" s="306"/>
      <c r="C49" s="278" t="s">
        <v>195</v>
      </c>
      <c r="D49" s="358" t="s">
        <v>204</v>
      </c>
      <c r="E49" s="9"/>
      <c r="F49" s="397"/>
      <c r="G49" s="118"/>
      <c r="H49" s="397"/>
      <c r="I49" s="79"/>
      <c r="J49" s="118"/>
      <c r="K49" s="397"/>
      <c r="L49" s="118"/>
      <c r="M49" s="118"/>
      <c r="N49" s="118"/>
      <c r="O49" s="118"/>
      <c r="P49" s="118"/>
      <c r="Q49" s="109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09"/>
      <c r="AS49" s="109"/>
      <c r="AT49" s="109"/>
      <c r="AU49" s="79"/>
      <c r="AV49" s="109"/>
      <c r="AW49" s="109"/>
      <c r="AX49" s="79"/>
      <c r="AY49" s="118"/>
      <c r="AZ49" s="100"/>
      <c r="BA49" s="118"/>
      <c r="BB49" s="118"/>
      <c r="BC49" s="118"/>
      <c r="BD49" s="118"/>
      <c r="BE49" s="397"/>
      <c r="BF49" s="100"/>
      <c r="BG49" s="397"/>
      <c r="BH49" s="397"/>
      <c r="BI49" s="100"/>
      <c r="BJ49" s="100"/>
      <c r="BK49" s="100"/>
      <c r="BL49" s="100"/>
      <c r="BM49" s="397"/>
      <c r="BN49" s="397"/>
      <c r="BO49" s="397"/>
      <c r="BP49" s="397"/>
      <c r="BQ49" s="100"/>
      <c r="BR49" s="397"/>
      <c r="BS49" s="118"/>
      <c r="BT49" s="118"/>
      <c r="BU49" s="100"/>
      <c r="BV49" s="118"/>
      <c r="BW49" s="121"/>
      <c r="BX49" s="150"/>
      <c r="BY49" s="121"/>
      <c r="BZ49" s="100"/>
      <c r="CA49" s="80"/>
      <c r="CB49" s="80"/>
      <c r="CC49" s="80"/>
      <c r="CD49" s="190"/>
      <c r="CE49" s="190"/>
      <c r="CF49" s="190"/>
      <c r="CG49" s="80"/>
      <c r="CH49" s="246"/>
      <c r="CI49" s="246"/>
      <c r="CJ49" s="246"/>
      <c r="CK49" s="80"/>
      <c r="CL49" s="80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</row>
    <row r="50" spans="1:164" s="17" customFormat="1" ht="25.5">
      <c r="A50" s="231">
        <v>7</v>
      </c>
      <c r="B50" s="306" t="s">
        <v>212</v>
      </c>
      <c r="C50" s="278" t="s">
        <v>138</v>
      </c>
      <c r="D50" s="358" t="s">
        <v>204</v>
      </c>
      <c r="E50" s="9"/>
      <c r="F50" s="397"/>
      <c r="G50" s="118"/>
      <c r="H50" s="397"/>
      <c r="I50" s="79"/>
      <c r="J50" s="118"/>
      <c r="K50" s="397"/>
      <c r="L50" s="118"/>
      <c r="M50" s="118"/>
      <c r="N50" s="118"/>
      <c r="O50" s="118"/>
      <c r="P50" s="118"/>
      <c r="Q50" s="109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09"/>
      <c r="AS50" s="109"/>
      <c r="AT50" s="109"/>
      <c r="AU50" s="79"/>
      <c r="AV50" s="109"/>
      <c r="AW50" s="109"/>
      <c r="AX50" s="79"/>
      <c r="AY50" s="118"/>
      <c r="AZ50" s="100"/>
      <c r="BA50" s="118"/>
      <c r="BB50" s="118"/>
      <c r="BC50" s="118"/>
      <c r="BD50" s="118"/>
      <c r="BE50" s="397"/>
      <c r="BF50" s="100"/>
      <c r="BG50" s="397"/>
      <c r="BH50" s="397"/>
      <c r="BI50" s="100"/>
      <c r="BJ50" s="100"/>
      <c r="BK50" s="100"/>
      <c r="BL50" s="100"/>
      <c r="BM50" s="397"/>
      <c r="BN50" s="397"/>
      <c r="BO50" s="397"/>
      <c r="BP50" s="397"/>
      <c r="BQ50" s="100"/>
      <c r="BR50" s="397"/>
      <c r="BS50" s="118"/>
      <c r="BT50" s="118"/>
      <c r="BU50" s="100"/>
      <c r="BV50" s="118"/>
      <c r="BW50" s="121"/>
      <c r="BX50" s="150"/>
      <c r="BY50" s="121"/>
      <c r="BZ50" s="100"/>
      <c r="CA50" s="80"/>
      <c r="CB50" s="80"/>
      <c r="CC50" s="80"/>
      <c r="CD50" s="80"/>
      <c r="CE50" s="80"/>
      <c r="CF50" s="80"/>
      <c r="CG50" s="80"/>
      <c r="CH50" s="80"/>
      <c r="CI50" s="80"/>
      <c r="CJ50" s="190"/>
      <c r="CK50" s="190"/>
      <c r="CL50" s="190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</row>
    <row r="51" spans="1:90" ht="25.5">
      <c r="A51" s="244"/>
      <c r="B51" s="306" t="s">
        <v>212</v>
      </c>
      <c r="C51" s="351" t="s">
        <v>232</v>
      </c>
      <c r="D51" s="360" t="s">
        <v>204</v>
      </c>
      <c r="E51" s="418"/>
      <c r="F51" s="394"/>
      <c r="G51" s="419"/>
      <c r="H51" s="380"/>
      <c r="I51" s="256"/>
      <c r="J51" s="419"/>
      <c r="K51" s="419"/>
      <c r="L51" s="419"/>
      <c r="M51" s="419"/>
      <c r="N51" s="419"/>
      <c r="O51" s="419"/>
      <c r="P51" s="419"/>
      <c r="Q51" s="396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396"/>
      <c r="AS51" s="396"/>
      <c r="AT51" s="396"/>
      <c r="AU51" s="396"/>
      <c r="AV51" s="396"/>
      <c r="AW51" s="396"/>
      <c r="AX51" s="396"/>
      <c r="AY51" s="419"/>
      <c r="AZ51" s="380"/>
      <c r="BA51" s="419"/>
      <c r="BB51" s="419"/>
      <c r="BC51" s="419"/>
      <c r="BD51" s="419"/>
      <c r="BE51" s="419"/>
      <c r="BF51" s="419"/>
      <c r="BG51" s="419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419"/>
      <c r="BT51" s="419"/>
      <c r="BU51" s="419"/>
      <c r="BV51" s="419"/>
      <c r="BW51" s="419"/>
      <c r="BX51" s="380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247"/>
      <c r="CK51" s="247"/>
      <c r="CL51" s="247"/>
    </row>
    <row r="52" spans="1:90" s="242" customFormat="1" ht="15.75" customHeight="1">
      <c r="A52" s="230"/>
      <c r="B52" s="305"/>
      <c r="C52" s="280" t="s">
        <v>174</v>
      </c>
      <c r="D52" s="280"/>
      <c r="E52" s="18"/>
      <c r="F52" s="80"/>
      <c r="G52" s="83"/>
      <c r="H52" s="80"/>
      <c r="I52" s="78"/>
      <c r="J52" s="83"/>
      <c r="K52" s="80"/>
      <c r="L52" s="83"/>
      <c r="M52" s="83"/>
      <c r="N52" s="83"/>
      <c r="O52" s="83"/>
      <c r="P52" s="83"/>
      <c r="Q52" s="84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4"/>
      <c r="AS52" s="84"/>
      <c r="AT52" s="84"/>
      <c r="AU52" s="78"/>
      <c r="AV52" s="84"/>
      <c r="AW52" s="84"/>
      <c r="AX52" s="78"/>
      <c r="AY52" s="83"/>
      <c r="AZ52" s="80"/>
      <c r="BA52" s="83"/>
      <c r="BB52" s="83"/>
      <c r="BC52" s="83"/>
      <c r="BD52" s="83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3"/>
      <c r="BT52" s="83"/>
      <c r="BU52" s="80"/>
      <c r="BV52" s="83"/>
      <c r="BW52" s="96"/>
      <c r="BX52" s="149"/>
      <c r="BY52" s="96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</row>
    <row r="53" spans="1:164" s="17" customFormat="1" ht="30.75" customHeight="1">
      <c r="A53" s="230">
        <v>1</v>
      </c>
      <c r="B53" s="305"/>
      <c r="C53" s="279" t="s">
        <v>176</v>
      </c>
      <c r="D53" s="358" t="s">
        <v>204</v>
      </c>
      <c r="E53" s="228" t="s">
        <v>112</v>
      </c>
      <c r="F53" s="80" t="s">
        <v>175</v>
      </c>
      <c r="G53" s="83"/>
      <c r="H53" s="80"/>
      <c r="I53" s="78"/>
      <c r="J53" s="83"/>
      <c r="K53" s="80"/>
      <c r="L53" s="83"/>
      <c r="M53" s="83"/>
      <c r="N53" s="83"/>
      <c r="O53" s="83"/>
      <c r="P53" s="83"/>
      <c r="Q53" s="84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4"/>
      <c r="AS53" s="84"/>
      <c r="AT53" s="84"/>
      <c r="AU53" s="78"/>
      <c r="AV53" s="84"/>
      <c r="AW53" s="84"/>
      <c r="AX53" s="78"/>
      <c r="AY53" s="83"/>
      <c r="AZ53" s="80"/>
      <c r="BA53" s="83"/>
      <c r="BB53" s="83"/>
      <c r="BC53" s="83"/>
      <c r="BD53" s="83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>
        <v>291</v>
      </c>
      <c r="BS53" s="83"/>
      <c r="BT53" s="83"/>
      <c r="BU53" s="80"/>
      <c r="BV53" s="83"/>
      <c r="BW53" s="96"/>
      <c r="BX53" s="149"/>
      <c r="BY53" s="96"/>
      <c r="BZ53" s="80"/>
      <c r="CA53" s="80"/>
      <c r="CB53" s="246"/>
      <c r="CC53" s="190"/>
      <c r="CD53" s="190"/>
      <c r="CE53" s="80"/>
      <c r="CF53" s="80"/>
      <c r="CG53" s="80"/>
      <c r="CH53" s="80"/>
      <c r="CI53" s="80"/>
      <c r="CJ53" s="80"/>
      <c r="CK53" s="80"/>
      <c r="CL53" s="80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</row>
    <row r="54" spans="1:164" s="17" customFormat="1" ht="26.25" customHeight="1">
      <c r="A54" s="231">
        <v>2</v>
      </c>
      <c r="B54" s="306" t="s">
        <v>218</v>
      </c>
      <c r="C54" s="278" t="s">
        <v>180</v>
      </c>
      <c r="D54" s="358" t="s">
        <v>204</v>
      </c>
      <c r="E54" s="228" t="s">
        <v>112</v>
      </c>
      <c r="F54" s="397"/>
      <c r="G54" s="118"/>
      <c r="H54" s="397"/>
      <c r="I54" s="100">
        <v>3116514</v>
      </c>
      <c r="J54" s="118"/>
      <c r="K54" s="397">
        <f>I54-J54</f>
        <v>3116514</v>
      </c>
      <c r="L54" s="118"/>
      <c r="M54" s="118"/>
      <c r="N54" s="118"/>
      <c r="O54" s="118"/>
      <c r="P54" s="118"/>
      <c r="Q54" s="109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09"/>
      <c r="AS54" s="109"/>
      <c r="AT54" s="109"/>
      <c r="AU54" s="79">
        <f>I54-Q54-AR54</f>
        <v>3116514</v>
      </c>
      <c r="AV54" s="109"/>
      <c r="AW54" s="109"/>
      <c r="AX54" s="79">
        <f>AU54</f>
        <v>3116514</v>
      </c>
      <c r="AY54" s="118"/>
      <c r="AZ54" s="100"/>
      <c r="BA54" s="118"/>
      <c r="BB54" s="118"/>
      <c r="BC54" s="118"/>
      <c r="BD54" s="118"/>
      <c r="BE54" s="397"/>
      <c r="BF54" s="100"/>
      <c r="BG54" s="397">
        <f>AX54-BD54</f>
        <v>3116514</v>
      </c>
      <c r="BH54" s="397"/>
      <c r="BI54" s="100"/>
      <c r="BJ54" s="100"/>
      <c r="BK54" s="100"/>
      <c r="BL54" s="100"/>
      <c r="BM54" s="397"/>
      <c r="BN54" s="397"/>
      <c r="BO54" s="397"/>
      <c r="BP54" s="397"/>
      <c r="BQ54" s="100"/>
      <c r="BR54" s="397"/>
      <c r="BS54" s="118"/>
      <c r="BT54" s="118"/>
      <c r="BU54" s="100"/>
      <c r="BV54" s="118"/>
      <c r="BW54" s="121"/>
      <c r="BX54" s="150"/>
      <c r="BY54" s="121"/>
      <c r="BZ54" s="100"/>
      <c r="CA54" s="80"/>
      <c r="CB54" s="246"/>
      <c r="CC54" s="190"/>
      <c r="CD54" s="190"/>
      <c r="CE54" s="80"/>
      <c r="CF54" s="80"/>
      <c r="CG54" s="100"/>
      <c r="CH54" s="100"/>
      <c r="CI54" s="100"/>
      <c r="CJ54" s="100"/>
      <c r="CK54" s="100"/>
      <c r="CL54" s="100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</row>
    <row r="55" spans="1:164" s="17" customFormat="1" ht="24" customHeight="1">
      <c r="A55" s="234">
        <v>3</v>
      </c>
      <c r="B55" s="305" t="s">
        <v>213</v>
      </c>
      <c r="C55" s="279" t="s">
        <v>160</v>
      </c>
      <c r="D55" s="358" t="s">
        <v>238</v>
      </c>
      <c r="E55" s="18" t="s">
        <v>111</v>
      </c>
      <c r="F55" s="80" t="s">
        <v>11</v>
      </c>
      <c r="G55" s="83"/>
      <c r="H55" s="80"/>
      <c r="I55" s="80"/>
      <c r="J55" s="83"/>
      <c r="K55" s="80"/>
      <c r="L55" s="83"/>
      <c r="M55" s="83"/>
      <c r="N55" s="83"/>
      <c r="O55" s="83"/>
      <c r="P55" s="83"/>
      <c r="Q55" s="84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4"/>
      <c r="AS55" s="84"/>
      <c r="AT55" s="84"/>
      <c r="AU55" s="78"/>
      <c r="AV55" s="84"/>
      <c r="AW55" s="84"/>
      <c r="AX55" s="78"/>
      <c r="AY55" s="83"/>
      <c r="AZ55" s="80"/>
      <c r="BA55" s="83"/>
      <c r="BB55" s="83"/>
      <c r="BC55" s="83"/>
      <c r="BD55" s="83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>
        <v>2</v>
      </c>
      <c r="BS55" s="131"/>
      <c r="BT55" s="131"/>
      <c r="BU55" s="130"/>
      <c r="BV55" s="131"/>
      <c r="BW55" s="142"/>
      <c r="BX55" s="147"/>
      <c r="BY55" s="142"/>
      <c r="BZ55" s="130"/>
      <c r="CA55" s="130"/>
      <c r="CB55" s="130"/>
      <c r="CC55" s="190"/>
      <c r="CD55" s="190"/>
      <c r="CE55" s="190"/>
      <c r="CF55" s="190"/>
      <c r="CG55" s="130"/>
      <c r="CH55" s="130"/>
      <c r="CI55" s="130"/>
      <c r="CJ55" s="130"/>
      <c r="CK55" s="130"/>
      <c r="CL55" s="192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</row>
    <row r="56" spans="1:190" s="250" customFormat="1" ht="23.25" customHeight="1">
      <c r="A56" s="234"/>
      <c r="B56" s="305" t="s">
        <v>214</v>
      </c>
      <c r="C56" s="279" t="s">
        <v>161</v>
      </c>
      <c r="D56" s="358" t="s">
        <v>235</v>
      </c>
      <c r="E56" s="420" t="s">
        <v>158</v>
      </c>
      <c r="F56" s="80" t="s">
        <v>11</v>
      </c>
      <c r="G56" s="83"/>
      <c r="H56" s="80"/>
      <c r="I56" s="80">
        <v>210000</v>
      </c>
      <c r="J56" s="83"/>
      <c r="K56" s="80">
        <v>210000</v>
      </c>
      <c r="L56" s="83"/>
      <c r="M56" s="83"/>
      <c r="N56" s="83"/>
      <c r="O56" s="83"/>
      <c r="P56" s="83"/>
      <c r="Q56" s="84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4"/>
      <c r="AS56" s="84"/>
      <c r="AT56" s="84"/>
      <c r="AU56" s="78">
        <f>I56-Q56-AR56</f>
        <v>210000</v>
      </c>
      <c r="AV56" s="84"/>
      <c r="AW56" s="84"/>
      <c r="AX56" s="78">
        <f>AU56</f>
        <v>210000</v>
      </c>
      <c r="AY56" s="83"/>
      <c r="AZ56" s="80"/>
      <c r="BA56" s="83"/>
      <c r="BB56" s="83"/>
      <c r="BC56" s="83"/>
      <c r="BD56" s="83"/>
      <c r="BE56" s="80"/>
      <c r="BF56" s="80"/>
      <c r="BG56" s="80">
        <v>210000</v>
      </c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>
        <v>2</v>
      </c>
      <c r="BS56" s="131"/>
      <c r="BT56" s="131"/>
      <c r="BU56" s="130"/>
      <c r="BV56" s="131"/>
      <c r="BW56" s="142"/>
      <c r="BX56" s="147"/>
      <c r="BY56" s="142"/>
      <c r="BZ56" s="130"/>
      <c r="CA56" s="130"/>
      <c r="CB56" s="130"/>
      <c r="CC56" s="130"/>
      <c r="CD56" s="190"/>
      <c r="CE56" s="190"/>
      <c r="CF56" s="190"/>
      <c r="CG56" s="190"/>
      <c r="CH56" s="190"/>
      <c r="CI56" s="130"/>
      <c r="CJ56" s="130"/>
      <c r="CK56" s="130"/>
      <c r="CL56" s="192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</row>
    <row r="57" spans="1:164" s="245" customFormat="1" ht="15.75" customHeight="1" hidden="1">
      <c r="A57" s="421" t="s">
        <v>36</v>
      </c>
      <c r="B57" s="421"/>
      <c r="C57" s="421"/>
      <c r="D57" s="353"/>
      <c r="E57" s="352"/>
      <c r="F57" s="16"/>
      <c r="G57" s="51"/>
      <c r="H57" s="16"/>
      <c r="I57" s="8">
        <v>5413460</v>
      </c>
      <c r="J57" s="51"/>
      <c r="K57" s="8">
        <v>5300000</v>
      </c>
      <c r="L57" s="51"/>
      <c r="M57" s="51"/>
      <c r="N57" s="51"/>
      <c r="O57" s="51"/>
      <c r="P57" s="51"/>
      <c r="Q57" s="73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73"/>
      <c r="AS57" s="73"/>
      <c r="AT57" s="73"/>
      <c r="AU57" s="73">
        <f>I57-Q57-AR57</f>
        <v>5413460</v>
      </c>
      <c r="AV57" s="73"/>
      <c r="AW57" s="73"/>
      <c r="AX57" s="73">
        <f>SUM(AX58:AX59)</f>
        <v>6646760</v>
      </c>
      <c r="AY57" s="73">
        <f aca="true" t="shared" si="31" ref="AY57:BR57">SUM(AY58:AY59)</f>
        <v>0</v>
      </c>
      <c r="AZ57" s="73">
        <f t="shared" si="31"/>
        <v>0</v>
      </c>
      <c r="BA57" s="73">
        <f t="shared" si="31"/>
        <v>0</v>
      </c>
      <c r="BB57" s="73">
        <f t="shared" si="31"/>
        <v>0</v>
      </c>
      <c r="BC57" s="73">
        <f t="shared" si="31"/>
        <v>0</v>
      </c>
      <c r="BD57" s="73">
        <f t="shared" si="31"/>
        <v>0</v>
      </c>
      <c r="BE57" s="26"/>
      <c r="BF57" s="26"/>
      <c r="BG57" s="26">
        <f>BG59+BG58</f>
        <v>6646760</v>
      </c>
      <c r="BH57" s="73">
        <f t="shared" si="31"/>
        <v>0</v>
      </c>
      <c r="BI57" s="73">
        <f t="shared" si="31"/>
        <v>0</v>
      </c>
      <c r="BJ57" s="73">
        <f t="shared" si="31"/>
        <v>0</v>
      </c>
      <c r="BK57" s="73">
        <f t="shared" si="31"/>
        <v>0</v>
      </c>
      <c r="BL57" s="73">
        <f t="shared" si="31"/>
        <v>0</v>
      </c>
      <c r="BM57" s="73">
        <f t="shared" si="31"/>
        <v>0</v>
      </c>
      <c r="BN57" s="73">
        <f t="shared" si="31"/>
        <v>0</v>
      </c>
      <c r="BO57" s="73">
        <f t="shared" si="31"/>
        <v>0</v>
      </c>
      <c r="BP57" s="26">
        <f t="shared" si="31"/>
        <v>0</v>
      </c>
      <c r="BQ57" s="26">
        <f t="shared" si="31"/>
        <v>0</v>
      </c>
      <c r="BR57" s="167">
        <f t="shared" si="31"/>
        <v>0</v>
      </c>
      <c r="BS57" s="167">
        <f>SUM(BS58:BS59)</f>
        <v>0</v>
      </c>
      <c r="BT57" s="167">
        <f>SUM(BT58:BT59)</f>
        <v>0</v>
      </c>
      <c r="BU57" s="167">
        <f>SUM(BU58:BU59)</f>
        <v>0</v>
      </c>
      <c r="BV57" s="167">
        <f aca="true" t="shared" si="32" ref="BV57:CI57">SUM(BV58:BV59)</f>
        <v>0</v>
      </c>
      <c r="BW57" s="168">
        <f t="shared" si="32"/>
        <v>0</v>
      </c>
      <c r="BX57" s="168">
        <f t="shared" si="32"/>
        <v>0</v>
      </c>
      <c r="BY57" s="168">
        <f t="shared" si="32"/>
        <v>0</v>
      </c>
      <c r="BZ57" s="168">
        <f t="shared" si="32"/>
        <v>0</v>
      </c>
      <c r="CA57" s="169"/>
      <c r="CB57" s="168">
        <f t="shared" si="32"/>
        <v>0</v>
      </c>
      <c r="CC57" s="168">
        <f t="shared" si="32"/>
        <v>0</v>
      </c>
      <c r="CD57" s="168">
        <f t="shared" si="32"/>
        <v>0</v>
      </c>
      <c r="CE57" s="168">
        <f t="shared" si="32"/>
        <v>0</v>
      </c>
      <c r="CF57" s="168">
        <f t="shared" si="32"/>
        <v>4</v>
      </c>
      <c r="CG57" s="168">
        <f t="shared" si="32"/>
        <v>0</v>
      </c>
      <c r="CH57" s="167">
        <f t="shared" si="32"/>
        <v>0</v>
      </c>
      <c r="CI57" s="167">
        <f t="shared" si="32"/>
        <v>0</v>
      </c>
      <c r="CJ57" s="167"/>
      <c r="CK57" s="167"/>
      <c r="CL57" s="167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</row>
    <row r="58" spans="1:90" s="148" customFormat="1" ht="29.25" customHeight="1" hidden="1">
      <c r="A58" s="422"/>
      <c r="B58" s="423"/>
      <c r="C58" s="281" t="s">
        <v>84</v>
      </c>
      <c r="D58" s="361"/>
      <c r="E58" s="52"/>
      <c r="F58" s="20"/>
      <c r="G58" s="53"/>
      <c r="H58" s="20"/>
      <c r="I58" s="27"/>
      <c r="J58" s="53"/>
      <c r="K58" s="27"/>
      <c r="L58" s="53"/>
      <c r="M58" s="53"/>
      <c r="N58" s="53"/>
      <c r="O58" s="53"/>
      <c r="P58" s="53"/>
      <c r="Q58" s="69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69"/>
      <c r="AS58" s="69"/>
      <c r="AT58" s="69"/>
      <c r="AU58" s="69"/>
      <c r="AV58" s="69">
        <v>2</v>
      </c>
      <c r="AW58" s="69"/>
      <c r="AX58" s="69">
        <v>3243460</v>
      </c>
      <c r="AY58" s="53"/>
      <c r="AZ58" s="20"/>
      <c r="BA58" s="53"/>
      <c r="BB58" s="53"/>
      <c r="BC58" s="53"/>
      <c r="BD58" s="53"/>
      <c r="BE58" s="20">
        <f aca="true" t="shared" si="33" ref="BE58:BG59">AV58-BB58</f>
        <v>2</v>
      </c>
      <c r="BF58" s="20">
        <f t="shared" si="33"/>
        <v>0</v>
      </c>
      <c r="BG58" s="20">
        <f t="shared" si="33"/>
        <v>3243460</v>
      </c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101"/>
      <c r="BS58" s="102"/>
      <c r="BT58" s="102"/>
      <c r="BU58" s="101"/>
      <c r="BV58" s="102"/>
      <c r="BW58" s="170"/>
      <c r="BX58" s="163"/>
      <c r="BY58" s="170"/>
      <c r="BZ58" s="101"/>
      <c r="CA58" s="101"/>
      <c r="CB58" s="101"/>
      <c r="CC58" s="101"/>
      <c r="CD58" s="101"/>
      <c r="CE58" s="101"/>
      <c r="CF58" s="95">
        <v>2</v>
      </c>
      <c r="CG58" s="101"/>
      <c r="CH58" s="101"/>
      <c r="CI58" s="101"/>
      <c r="CJ58" s="101"/>
      <c r="CK58" s="101"/>
      <c r="CL58" s="101"/>
    </row>
    <row r="59" spans="1:90" s="148" customFormat="1" ht="23.25" customHeight="1" hidden="1">
      <c r="A59" s="422"/>
      <c r="B59" s="423"/>
      <c r="C59" s="281" t="s">
        <v>90</v>
      </c>
      <c r="D59" s="361"/>
      <c r="E59" s="52"/>
      <c r="F59" s="20"/>
      <c r="G59" s="53"/>
      <c r="H59" s="20"/>
      <c r="I59" s="27"/>
      <c r="J59" s="53"/>
      <c r="K59" s="27"/>
      <c r="L59" s="53"/>
      <c r="M59" s="53"/>
      <c r="N59" s="53"/>
      <c r="O59" s="53"/>
      <c r="P59" s="53"/>
      <c r="Q59" s="69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69"/>
      <c r="AS59" s="69"/>
      <c r="AT59" s="69"/>
      <c r="AU59" s="69"/>
      <c r="AV59" s="69">
        <v>2</v>
      </c>
      <c r="AW59" s="69"/>
      <c r="AX59" s="69">
        <v>3403300</v>
      </c>
      <c r="AY59" s="53"/>
      <c r="AZ59" s="20"/>
      <c r="BA59" s="53"/>
      <c r="BB59" s="53"/>
      <c r="BC59" s="53"/>
      <c r="BD59" s="53"/>
      <c r="BE59" s="20">
        <f t="shared" si="33"/>
        <v>2</v>
      </c>
      <c r="BF59" s="20">
        <f t="shared" si="33"/>
        <v>0</v>
      </c>
      <c r="BG59" s="20">
        <f t="shared" si="33"/>
        <v>3403300</v>
      </c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101"/>
      <c r="BS59" s="102"/>
      <c r="BT59" s="102"/>
      <c r="BU59" s="101"/>
      <c r="BV59" s="102"/>
      <c r="BW59" s="170"/>
      <c r="BX59" s="163"/>
      <c r="BY59" s="170"/>
      <c r="BZ59" s="101"/>
      <c r="CA59" s="101"/>
      <c r="CB59" s="101"/>
      <c r="CC59" s="101"/>
      <c r="CD59" s="101"/>
      <c r="CE59" s="101"/>
      <c r="CF59" s="95">
        <v>2</v>
      </c>
      <c r="CG59" s="101"/>
      <c r="CH59" s="101"/>
      <c r="CI59" s="101"/>
      <c r="CJ59" s="101"/>
      <c r="CK59" s="101"/>
      <c r="CL59" s="101"/>
    </row>
    <row r="60" spans="1:164" s="38" customFormat="1" ht="27.75" customHeight="1" hidden="1">
      <c r="A60" s="424" t="s">
        <v>12</v>
      </c>
      <c r="B60" s="424"/>
      <c r="C60" s="424"/>
      <c r="D60" s="353"/>
      <c r="E60" s="353"/>
      <c r="F60" s="6"/>
      <c r="G60" s="50"/>
      <c r="H60" s="6"/>
      <c r="I60" s="7">
        <f aca="true" t="shared" si="34" ref="I60:AR60">I61</f>
        <v>1800000</v>
      </c>
      <c r="J60" s="7">
        <f t="shared" si="34"/>
        <v>0</v>
      </c>
      <c r="K60" s="7">
        <f t="shared" si="34"/>
        <v>1800000</v>
      </c>
      <c r="L60" s="7">
        <f t="shared" si="34"/>
        <v>0</v>
      </c>
      <c r="M60" s="7">
        <f t="shared" si="34"/>
        <v>0</v>
      </c>
      <c r="N60" s="7">
        <f t="shared" si="34"/>
        <v>0</v>
      </c>
      <c r="O60" s="7">
        <f t="shared" si="34"/>
        <v>0</v>
      </c>
      <c r="P60" s="7">
        <f t="shared" si="34"/>
        <v>0</v>
      </c>
      <c r="Q60" s="7">
        <f t="shared" si="34"/>
        <v>0</v>
      </c>
      <c r="R60" s="7">
        <f t="shared" si="34"/>
        <v>0</v>
      </c>
      <c r="S60" s="7">
        <f t="shared" si="34"/>
        <v>0</v>
      </c>
      <c r="T60" s="7">
        <f t="shared" si="34"/>
        <v>0</v>
      </c>
      <c r="U60" s="7">
        <f t="shared" si="34"/>
        <v>0</v>
      </c>
      <c r="V60" s="7">
        <f t="shared" si="34"/>
        <v>0</v>
      </c>
      <c r="W60" s="7">
        <f t="shared" si="34"/>
        <v>0</v>
      </c>
      <c r="X60" s="7">
        <f t="shared" si="34"/>
        <v>0</v>
      </c>
      <c r="Y60" s="7">
        <f t="shared" si="34"/>
        <v>0</v>
      </c>
      <c r="Z60" s="7">
        <f t="shared" si="34"/>
        <v>0</v>
      </c>
      <c r="AA60" s="7">
        <f t="shared" si="34"/>
        <v>0</v>
      </c>
      <c r="AB60" s="7">
        <f t="shared" si="34"/>
        <v>0</v>
      </c>
      <c r="AC60" s="7">
        <f t="shared" si="34"/>
        <v>0</v>
      </c>
      <c r="AD60" s="7">
        <f t="shared" si="34"/>
        <v>0</v>
      </c>
      <c r="AE60" s="7">
        <f t="shared" si="34"/>
        <v>0</v>
      </c>
      <c r="AF60" s="7">
        <f t="shared" si="34"/>
        <v>0</v>
      </c>
      <c r="AG60" s="7">
        <f t="shared" si="34"/>
        <v>0</v>
      </c>
      <c r="AH60" s="7">
        <f t="shared" si="34"/>
        <v>0</v>
      </c>
      <c r="AI60" s="7">
        <f t="shared" si="34"/>
        <v>0</v>
      </c>
      <c r="AJ60" s="7">
        <f t="shared" si="34"/>
        <v>0</v>
      </c>
      <c r="AK60" s="7">
        <f t="shared" si="34"/>
        <v>0</v>
      </c>
      <c r="AL60" s="7">
        <f t="shared" si="34"/>
        <v>0</v>
      </c>
      <c r="AM60" s="7">
        <f t="shared" si="34"/>
        <v>0</v>
      </c>
      <c r="AN60" s="7">
        <f t="shared" si="34"/>
        <v>0</v>
      </c>
      <c r="AO60" s="7">
        <f t="shared" si="34"/>
        <v>0</v>
      </c>
      <c r="AP60" s="7">
        <f t="shared" si="34"/>
        <v>0</v>
      </c>
      <c r="AQ60" s="7">
        <f t="shared" si="34"/>
        <v>0</v>
      </c>
      <c r="AR60" s="7">
        <f t="shared" si="34"/>
        <v>0</v>
      </c>
      <c r="AS60" s="7"/>
      <c r="AT60" s="7"/>
      <c r="AU60" s="7">
        <f>AU61</f>
        <v>1800000</v>
      </c>
      <c r="AV60" s="7"/>
      <c r="AW60" s="7"/>
      <c r="AX60" s="7">
        <f aca="true" t="shared" si="35" ref="AX60:BD60">AX61</f>
        <v>1800000</v>
      </c>
      <c r="AY60" s="7">
        <f t="shared" si="35"/>
        <v>0</v>
      </c>
      <c r="AZ60" s="7">
        <f t="shared" si="35"/>
        <v>0</v>
      </c>
      <c r="BA60" s="7">
        <f t="shared" si="35"/>
        <v>0</v>
      </c>
      <c r="BB60" s="7">
        <f t="shared" si="35"/>
        <v>0</v>
      </c>
      <c r="BC60" s="7">
        <f t="shared" si="35"/>
        <v>0</v>
      </c>
      <c r="BD60" s="7">
        <f t="shared" si="35"/>
        <v>0</v>
      </c>
      <c r="BE60" s="7"/>
      <c r="BF60" s="7"/>
      <c r="BG60" s="7">
        <f>BG61</f>
        <v>1800000</v>
      </c>
      <c r="BH60" s="7">
        <f aca="true" t="shared" si="36" ref="BH60:BN60">BH61</f>
        <v>0</v>
      </c>
      <c r="BI60" s="7">
        <f t="shared" si="36"/>
        <v>0</v>
      </c>
      <c r="BJ60" s="7">
        <f t="shared" si="36"/>
        <v>0</v>
      </c>
      <c r="BK60" s="7">
        <f t="shared" si="36"/>
        <v>0</v>
      </c>
      <c r="BL60" s="7">
        <f t="shared" si="36"/>
        <v>0</v>
      </c>
      <c r="BM60" s="7">
        <f t="shared" si="36"/>
        <v>0</v>
      </c>
      <c r="BN60" s="7">
        <f t="shared" si="36"/>
        <v>0</v>
      </c>
      <c r="BO60" s="7">
        <f>BO62</f>
        <v>0</v>
      </c>
      <c r="BP60" s="7">
        <f>BP62</f>
        <v>0</v>
      </c>
      <c r="BQ60" s="7">
        <f>BQ62</f>
        <v>0</v>
      </c>
      <c r="BR60" s="164"/>
      <c r="BS60" s="164">
        <f aca="true" t="shared" si="37" ref="BS60:CI60">BS62</f>
        <v>0</v>
      </c>
      <c r="BT60" s="164">
        <f t="shared" si="37"/>
        <v>0</v>
      </c>
      <c r="BU60" s="164">
        <f t="shared" si="37"/>
        <v>0</v>
      </c>
      <c r="BV60" s="164">
        <f t="shared" si="37"/>
        <v>0</v>
      </c>
      <c r="BW60" s="164">
        <f t="shared" si="37"/>
        <v>0</v>
      </c>
      <c r="BX60" s="164">
        <f t="shared" si="37"/>
        <v>0</v>
      </c>
      <c r="BY60" s="164">
        <f t="shared" si="37"/>
        <v>0</v>
      </c>
      <c r="BZ60" s="164">
        <f t="shared" si="37"/>
        <v>0</v>
      </c>
      <c r="CA60" s="125"/>
      <c r="CB60" s="164">
        <f t="shared" si="37"/>
        <v>0</v>
      </c>
      <c r="CC60" s="164">
        <f t="shared" si="37"/>
        <v>0</v>
      </c>
      <c r="CD60" s="164">
        <f t="shared" si="37"/>
        <v>0</v>
      </c>
      <c r="CE60" s="164">
        <f t="shared" si="37"/>
        <v>0</v>
      </c>
      <c r="CF60" s="164">
        <f t="shared" si="37"/>
        <v>0</v>
      </c>
      <c r="CG60" s="164">
        <f t="shared" si="37"/>
        <v>0</v>
      </c>
      <c r="CH60" s="164">
        <f t="shared" si="37"/>
        <v>0</v>
      </c>
      <c r="CI60" s="164">
        <f t="shared" si="37"/>
        <v>0</v>
      </c>
      <c r="CJ60" s="164"/>
      <c r="CK60" s="164"/>
      <c r="CL60" s="164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</row>
    <row r="61" spans="1:164" s="251" customFormat="1" ht="12.75" customHeight="1" hidden="1">
      <c r="A61" s="425"/>
      <c r="B61" s="426"/>
      <c r="C61" s="282" t="s">
        <v>0</v>
      </c>
      <c r="D61" s="362"/>
      <c r="E61" s="427"/>
      <c r="F61" s="428"/>
      <c r="G61" s="71"/>
      <c r="H61" s="428"/>
      <c r="I61" s="28">
        <f>I62</f>
        <v>1800000</v>
      </c>
      <c r="J61" s="71"/>
      <c r="K61" s="428">
        <f>I61-J61</f>
        <v>1800000</v>
      </c>
      <c r="L61" s="49"/>
      <c r="M61" s="71"/>
      <c r="N61" s="71"/>
      <c r="O61" s="71"/>
      <c r="P61" s="71"/>
      <c r="Q61" s="72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2"/>
      <c r="AS61" s="72"/>
      <c r="AT61" s="72"/>
      <c r="AU61" s="72">
        <f>AU62</f>
        <v>1800000</v>
      </c>
      <c r="AV61" s="72"/>
      <c r="AW61" s="72"/>
      <c r="AX61" s="72">
        <f>AX62</f>
        <v>1800000</v>
      </c>
      <c r="AY61" s="71"/>
      <c r="AZ61" s="28"/>
      <c r="BA61" s="71"/>
      <c r="BB61" s="71"/>
      <c r="BC61" s="71"/>
      <c r="BD61" s="71"/>
      <c r="BE61" s="28"/>
      <c r="BF61" s="28"/>
      <c r="BG61" s="28">
        <f>AX61-BD61</f>
        <v>1800000</v>
      </c>
      <c r="BH61" s="28"/>
      <c r="BI61" s="28"/>
      <c r="BJ61" s="28"/>
      <c r="BK61" s="28"/>
      <c r="BL61" s="28"/>
      <c r="BM61" s="428"/>
      <c r="BN61" s="28"/>
      <c r="BO61" s="28"/>
      <c r="BP61" s="28"/>
      <c r="BQ61" s="428"/>
      <c r="BR61" s="172"/>
      <c r="BS61" s="171"/>
      <c r="BT61" s="171"/>
      <c r="BU61" s="172"/>
      <c r="BV61" s="171"/>
      <c r="BW61" s="173"/>
      <c r="BX61" s="174"/>
      <c r="BY61" s="173"/>
      <c r="BZ61" s="172"/>
      <c r="CA61" s="130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</row>
    <row r="62" spans="1:164" s="17" customFormat="1" ht="12.75" hidden="1">
      <c r="A62" s="231"/>
      <c r="B62" s="311"/>
      <c r="C62" s="284" t="s">
        <v>50</v>
      </c>
      <c r="D62" s="360"/>
      <c r="E62" s="9"/>
      <c r="F62" s="2"/>
      <c r="G62" s="49"/>
      <c r="H62" s="2"/>
      <c r="I62" s="11">
        <v>1800000</v>
      </c>
      <c r="J62" s="49"/>
      <c r="K62" s="2">
        <f>I62-J62</f>
        <v>1800000</v>
      </c>
      <c r="L62" s="49"/>
      <c r="M62" s="49"/>
      <c r="N62" s="49"/>
      <c r="O62" s="49"/>
      <c r="P62" s="49"/>
      <c r="Q62" s="25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25"/>
      <c r="AS62" s="25"/>
      <c r="AT62" s="25"/>
      <c r="AU62" s="25">
        <f>I62-Q62-AR62</f>
        <v>1800000</v>
      </c>
      <c r="AV62" s="25"/>
      <c r="AW62" s="25"/>
      <c r="AX62" s="25">
        <f>AU62</f>
        <v>1800000</v>
      </c>
      <c r="AY62" s="49"/>
      <c r="AZ62" s="2"/>
      <c r="BA62" s="49"/>
      <c r="BB62" s="49"/>
      <c r="BC62" s="49"/>
      <c r="BD62" s="49"/>
      <c r="BE62" s="2"/>
      <c r="BF62" s="2"/>
      <c r="BG62" s="2">
        <f>AX62-BD62</f>
        <v>1800000</v>
      </c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397"/>
      <c r="BS62" s="118"/>
      <c r="BT62" s="118"/>
      <c r="BU62" s="100"/>
      <c r="BV62" s="118"/>
      <c r="BW62" s="121"/>
      <c r="BX62" s="150"/>
      <c r="BY62" s="121"/>
      <c r="BZ62" s="100"/>
      <c r="CA62" s="80"/>
      <c r="CB62" s="100"/>
      <c r="CC62" s="100"/>
      <c r="CD62" s="100"/>
      <c r="CE62" s="100"/>
      <c r="CF62" s="100"/>
      <c r="CG62" s="100"/>
      <c r="CH62" s="397"/>
      <c r="CI62" s="100"/>
      <c r="CJ62" s="100"/>
      <c r="CK62" s="100"/>
      <c r="CL62" s="100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</row>
    <row r="63" spans="1:164" s="38" customFormat="1" ht="18.75" customHeight="1" hidden="1">
      <c r="A63" s="424" t="s">
        <v>54</v>
      </c>
      <c r="B63" s="424"/>
      <c r="C63" s="424"/>
      <c r="D63" s="353"/>
      <c r="E63" s="353"/>
      <c r="F63" s="6"/>
      <c r="G63" s="50"/>
      <c r="H63" s="6"/>
      <c r="I63" s="66">
        <f aca="true" t="shared" si="38" ref="I63:AR63">I64</f>
        <v>156000</v>
      </c>
      <c r="J63" s="66">
        <f t="shared" si="38"/>
        <v>0</v>
      </c>
      <c r="K63" s="66">
        <f t="shared" si="38"/>
        <v>156000</v>
      </c>
      <c r="L63" s="66">
        <f t="shared" si="38"/>
        <v>0</v>
      </c>
      <c r="M63" s="66">
        <f t="shared" si="38"/>
        <v>0</v>
      </c>
      <c r="N63" s="66">
        <f t="shared" si="38"/>
        <v>0</v>
      </c>
      <c r="O63" s="66">
        <f t="shared" si="38"/>
        <v>0</v>
      </c>
      <c r="P63" s="66">
        <f t="shared" si="38"/>
        <v>0</v>
      </c>
      <c r="Q63" s="66">
        <f t="shared" si="38"/>
        <v>0</v>
      </c>
      <c r="R63" s="66">
        <f t="shared" si="38"/>
        <v>0</v>
      </c>
      <c r="S63" s="66">
        <f t="shared" si="38"/>
        <v>0</v>
      </c>
      <c r="T63" s="66">
        <f t="shared" si="38"/>
        <v>0</v>
      </c>
      <c r="U63" s="66">
        <f t="shared" si="38"/>
        <v>0</v>
      </c>
      <c r="V63" s="66">
        <f t="shared" si="38"/>
        <v>0</v>
      </c>
      <c r="W63" s="66">
        <f t="shared" si="38"/>
        <v>0</v>
      </c>
      <c r="X63" s="66">
        <f t="shared" si="38"/>
        <v>0</v>
      </c>
      <c r="Y63" s="66">
        <f t="shared" si="38"/>
        <v>0</v>
      </c>
      <c r="Z63" s="66">
        <f t="shared" si="38"/>
        <v>0</v>
      </c>
      <c r="AA63" s="66">
        <f t="shared" si="38"/>
        <v>0</v>
      </c>
      <c r="AB63" s="66">
        <f t="shared" si="38"/>
        <v>0</v>
      </c>
      <c r="AC63" s="66">
        <f t="shared" si="38"/>
        <v>0</v>
      </c>
      <c r="AD63" s="66">
        <f t="shared" si="38"/>
        <v>0</v>
      </c>
      <c r="AE63" s="66">
        <f t="shared" si="38"/>
        <v>0</v>
      </c>
      <c r="AF63" s="66">
        <f t="shared" si="38"/>
        <v>0</v>
      </c>
      <c r="AG63" s="66">
        <f t="shared" si="38"/>
        <v>0</v>
      </c>
      <c r="AH63" s="66">
        <f t="shared" si="38"/>
        <v>0</v>
      </c>
      <c r="AI63" s="66">
        <f t="shared" si="38"/>
        <v>0</v>
      </c>
      <c r="AJ63" s="66">
        <f t="shared" si="38"/>
        <v>0</v>
      </c>
      <c r="AK63" s="66">
        <f t="shared" si="38"/>
        <v>0</v>
      </c>
      <c r="AL63" s="66">
        <f t="shared" si="38"/>
        <v>0</v>
      </c>
      <c r="AM63" s="66">
        <f t="shared" si="38"/>
        <v>0</v>
      </c>
      <c r="AN63" s="66">
        <f t="shared" si="38"/>
        <v>0</v>
      </c>
      <c r="AO63" s="66">
        <f t="shared" si="38"/>
        <v>0</v>
      </c>
      <c r="AP63" s="66">
        <f t="shared" si="38"/>
        <v>0</v>
      </c>
      <c r="AQ63" s="66">
        <f t="shared" si="38"/>
        <v>0</v>
      </c>
      <c r="AR63" s="66">
        <f t="shared" si="38"/>
        <v>0</v>
      </c>
      <c r="AS63" s="66"/>
      <c r="AT63" s="66"/>
      <c r="AU63" s="66">
        <f>AU64</f>
        <v>156000</v>
      </c>
      <c r="AV63" s="66"/>
      <c r="AW63" s="66"/>
      <c r="AX63" s="66">
        <f aca="true" t="shared" si="39" ref="AX63:BD63">AX64</f>
        <v>156000</v>
      </c>
      <c r="AY63" s="66">
        <f t="shared" si="39"/>
        <v>0</v>
      </c>
      <c r="AZ63" s="66">
        <f t="shared" si="39"/>
        <v>0</v>
      </c>
      <c r="BA63" s="66">
        <f t="shared" si="39"/>
        <v>0</v>
      </c>
      <c r="BB63" s="66">
        <f t="shared" si="39"/>
        <v>0</v>
      </c>
      <c r="BC63" s="66">
        <f t="shared" si="39"/>
        <v>0</v>
      </c>
      <c r="BD63" s="66">
        <f t="shared" si="39"/>
        <v>0</v>
      </c>
      <c r="BE63" s="66"/>
      <c r="BF63" s="66"/>
      <c r="BG63" s="66">
        <f aca="true" t="shared" si="40" ref="BG63:BN63">BG64</f>
        <v>156000</v>
      </c>
      <c r="BH63" s="66">
        <f t="shared" si="40"/>
        <v>0</v>
      </c>
      <c r="BI63" s="66">
        <f t="shared" si="40"/>
        <v>0</v>
      </c>
      <c r="BJ63" s="66">
        <f t="shared" si="40"/>
        <v>0</v>
      </c>
      <c r="BK63" s="66">
        <f t="shared" si="40"/>
        <v>0</v>
      </c>
      <c r="BL63" s="66">
        <f t="shared" si="40"/>
        <v>0</v>
      </c>
      <c r="BM63" s="66">
        <f t="shared" si="40"/>
        <v>0</v>
      </c>
      <c r="BN63" s="66">
        <f t="shared" si="40"/>
        <v>0</v>
      </c>
      <c r="BO63" s="66">
        <f>BO65</f>
        <v>0</v>
      </c>
      <c r="BP63" s="66">
        <f aca="true" t="shared" si="41" ref="BP63:CI63">BP65</f>
        <v>0</v>
      </c>
      <c r="BQ63" s="66">
        <f t="shared" si="41"/>
        <v>0</v>
      </c>
      <c r="BR63" s="165"/>
      <c r="BS63" s="165">
        <f t="shared" si="41"/>
        <v>0</v>
      </c>
      <c r="BT63" s="165">
        <f t="shared" si="41"/>
        <v>0</v>
      </c>
      <c r="BU63" s="165">
        <f t="shared" si="41"/>
        <v>0</v>
      </c>
      <c r="BV63" s="165">
        <f t="shared" si="41"/>
        <v>0</v>
      </c>
      <c r="BW63" s="165">
        <f t="shared" si="41"/>
        <v>0</v>
      </c>
      <c r="BX63" s="165">
        <f t="shared" si="41"/>
        <v>0</v>
      </c>
      <c r="BY63" s="165">
        <f t="shared" si="41"/>
        <v>0</v>
      </c>
      <c r="BZ63" s="165">
        <f t="shared" si="41"/>
        <v>0</v>
      </c>
      <c r="CA63" s="130"/>
      <c r="CB63" s="165">
        <f t="shared" si="41"/>
        <v>0</v>
      </c>
      <c r="CC63" s="165">
        <f t="shared" si="41"/>
        <v>0</v>
      </c>
      <c r="CD63" s="165">
        <f t="shared" si="41"/>
        <v>0</v>
      </c>
      <c r="CE63" s="165">
        <f t="shared" si="41"/>
        <v>0</v>
      </c>
      <c r="CF63" s="165">
        <f t="shared" si="41"/>
        <v>0</v>
      </c>
      <c r="CG63" s="165">
        <f t="shared" si="41"/>
        <v>0</v>
      </c>
      <c r="CH63" s="165">
        <f t="shared" si="41"/>
        <v>0</v>
      </c>
      <c r="CI63" s="165">
        <f t="shared" si="41"/>
        <v>0</v>
      </c>
      <c r="CJ63" s="165"/>
      <c r="CK63" s="165"/>
      <c r="CL63" s="165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</row>
    <row r="64" spans="1:164" s="251" customFormat="1" ht="25.5" customHeight="1" hidden="1">
      <c r="A64" s="425"/>
      <c r="B64" s="426"/>
      <c r="C64" s="282" t="s">
        <v>41</v>
      </c>
      <c r="D64" s="362"/>
      <c r="E64" s="427"/>
      <c r="F64" s="428"/>
      <c r="G64" s="71"/>
      <c r="H64" s="428"/>
      <c r="I64" s="28">
        <f>I65</f>
        <v>156000</v>
      </c>
      <c r="J64" s="71"/>
      <c r="K64" s="428">
        <v>156000</v>
      </c>
      <c r="L64" s="49"/>
      <c r="M64" s="71"/>
      <c r="N64" s="71"/>
      <c r="O64" s="71"/>
      <c r="P64" s="71"/>
      <c r="Q64" s="72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2"/>
      <c r="AS64" s="72"/>
      <c r="AT64" s="72"/>
      <c r="AU64" s="72">
        <f>AU65</f>
        <v>156000</v>
      </c>
      <c r="AV64" s="72"/>
      <c r="AW64" s="72"/>
      <c r="AX64" s="72">
        <f>AX65</f>
        <v>156000</v>
      </c>
      <c r="AY64" s="71"/>
      <c r="AZ64" s="28"/>
      <c r="BA64" s="71"/>
      <c r="BB64" s="71"/>
      <c r="BC64" s="71"/>
      <c r="BD64" s="71"/>
      <c r="BE64" s="28"/>
      <c r="BF64" s="28"/>
      <c r="BG64" s="28">
        <f>AX64-BD64</f>
        <v>156000</v>
      </c>
      <c r="BH64" s="28"/>
      <c r="BI64" s="28"/>
      <c r="BJ64" s="28"/>
      <c r="BK64" s="28"/>
      <c r="BL64" s="28"/>
      <c r="BM64" s="428"/>
      <c r="BN64" s="28"/>
      <c r="BO64" s="28"/>
      <c r="BP64" s="28"/>
      <c r="BQ64" s="428"/>
      <c r="BR64" s="172"/>
      <c r="BS64" s="171"/>
      <c r="BT64" s="171"/>
      <c r="BU64" s="172"/>
      <c r="BV64" s="171"/>
      <c r="BW64" s="173"/>
      <c r="BX64" s="174"/>
      <c r="BY64" s="173"/>
      <c r="BZ64" s="172"/>
      <c r="CA64" s="130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</row>
    <row r="65" spans="1:164" s="17" customFormat="1" ht="19.5" customHeight="1" hidden="1">
      <c r="A65" s="231"/>
      <c r="B65" s="311"/>
      <c r="C65" s="283" t="s">
        <v>1</v>
      </c>
      <c r="D65" s="363"/>
      <c r="E65" s="29"/>
      <c r="F65" s="2"/>
      <c r="G65" s="49"/>
      <c r="H65" s="2"/>
      <c r="I65" s="11">
        <v>156000</v>
      </c>
      <c r="J65" s="49"/>
      <c r="K65" s="2">
        <f>I65-J65</f>
        <v>156000</v>
      </c>
      <c r="L65" s="49"/>
      <c r="M65" s="49"/>
      <c r="N65" s="49"/>
      <c r="O65" s="49"/>
      <c r="P65" s="49"/>
      <c r="Q65" s="25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25"/>
      <c r="AS65" s="25"/>
      <c r="AT65" s="25"/>
      <c r="AU65" s="25">
        <f>I65-Q65-AR65</f>
        <v>156000</v>
      </c>
      <c r="AV65" s="25"/>
      <c r="AW65" s="25"/>
      <c r="AX65" s="25">
        <f>AU65</f>
        <v>156000</v>
      </c>
      <c r="AY65" s="49"/>
      <c r="AZ65" s="2"/>
      <c r="BA65" s="49"/>
      <c r="BB65" s="49"/>
      <c r="BC65" s="49"/>
      <c r="BD65" s="49"/>
      <c r="BE65" s="2"/>
      <c r="BF65" s="2"/>
      <c r="BG65" s="2">
        <f>AX65-BD65</f>
        <v>156000</v>
      </c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397"/>
      <c r="BS65" s="118"/>
      <c r="BT65" s="118"/>
      <c r="BU65" s="100"/>
      <c r="BV65" s="118"/>
      <c r="BW65" s="121"/>
      <c r="BX65" s="150"/>
      <c r="BY65" s="121"/>
      <c r="BZ65" s="100"/>
      <c r="CA65" s="80"/>
      <c r="CB65" s="100"/>
      <c r="CC65" s="100"/>
      <c r="CD65" s="100"/>
      <c r="CE65" s="100"/>
      <c r="CF65" s="100"/>
      <c r="CG65" s="100"/>
      <c r="CH65" s="397"/>
      <c r="CI65" s="100"/>
      <c r="CJ65" s="100"/>
      <c r="CK65" s="100"/>
      <c r="CL65" s="100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</row>
    <row r="66" spans="1:164" s="38" customFormat="1" ht="21" customHeight="1" hidden="1">
      <c r="A66" s="424" t="s">
        <v>68</v>
      </c>
      <c r="B66" s="424"/>
      <c r="C66" s="429"/>
      <c r="D66" s="354"/>
      <c r="E66" s="354"/>
      <c r="F66" s="6"/>
      <c r="G66" s="50"/>
      <c r="H66" s="6"/>
      <c r="I66" s="7">
        <f aca="true" t="shared" si="42" ref="I66:AR66">I67+I69</f>
        <v>920000</v>
      </c>
      <c r="J66" s="7">
        <f t="shared" si="42"/>
        <v>0</v>
      </c>
      <c r="K66" s="7">
        <f t="shared" si="42"/>
        <v>920000</v>
      </c>
      <c r="L66" s="7">
        <f t="shared" si="42"/>
        <v>0</v>
      </c>
      <c r="M66" s="7">
        <f t="shared" si="42"/>
        <v>0</v>
      </c>
      <c r="N66" s="7">
        <f t="shared" si="42"/>
        <v>0</v>
      </c>
      <c r="O66" s="7">
        <f t="shared" si="42"/>
        <v>0</v>
      </c>
      <c r="P66" s="7">
        <f t="shared" si="42"/>
        <v>0</v>
      </c>
      <c r="Q66" s="7">
        <f t="shared" si="42"/>
        <v>0</v>
      </c>
      <c r="R66" s="7">
        <f t="shared" si="42"/>
        <v>0</v>
      </c>
      <c r="S66" s="7">
        <f t="shared" si="42"/>
        <v>0</v>
      </c>
      <c r="T66" s="7">
        <f t="shared" si="42"/>
        <v>0</v>
      </c>
      <c r="U66" s="7">
        <f t="shared" si="42"/>
        <v>0</v>
      </c>
      <c r="V66" s="7">
        <f t="shared" si="42"/>
        <v>0</v>
      </c>
      <c r="W66" s="7">
        <f t="shared" si="42"/>
        <v>0</v>
      </c>
      <c r="X66" s="7">
        <f t="shared" si="42"/>
        <v>0</v>
      </c>
      <c r="Y66" s="7">
        <f t="shared" si="42"/>
        <v>0</v>
      </c>
      <c r="Z66" s="7">
        <f t="shared" si="42"/>
        <v>0</v>
      </c>
      <c r="AA66" s="7">
        <f t="shared" si="42"/>
        <v>0</v>
      </c>
      <c r="AB66" s="7">
        <f t="shared" si="42"/>
        <v>0</v>
      </c>
      <c r="AC66" s="7">
        <f t="shared" si="42"/>
        <v>0</v>
      </c>
      <c r="AD66" s="7">
        <f t="shared" si="42"/>
        <v>0</v>
      </c>
      <c r="AE66" s="7">
        <f t="shared" si="42"/>
        <v>0</v>
      </c>
      <c r="AF66" s="7">
        <f t="shared" si="42"/>
        <v>0</v>
      </c>
      <c r="AG66" s="7">
        <f t="shared" si="42"/>
        <v>0</v>
      </c>
      <c r="AH66" s="7">
        <f t="shared" si="42"/>
        <v>0</v>
      </c>
      <c r="AI66" s="7">
        <f t="shared" si="42"/>
        <v>0</v>
      </c>
      <c r="AJ66" s="7">
        <f t="shared" si="42"/>
        <v>0</v>
      </c>
      <c r="AK66" s="7">
        <f t="shared" si="42"/>
        <v>0</v>
      </c>
      <c r="AL66" s="7">
        <f t="shared" si="42"/>
        <v>0</v>
      </c>
      <c r="AM66" s="7">
        <f t="shared" si="42"/>
        <v>0</v>
      </c>
      <c r="AN66" s="7">
        <f t="shared" si="42"/>
        <v>0</v>
      </c>
      <c r="AO66" s="7">
        <f t="shared" si="42"/>
        <v>0</v>
      </c>
      <c r="AP66" s="7">
        <f t="shared" si="42"/>
        <v>0</v>
      </c>
      <c r="AQ66" s="7">
        <f t="shared" si="42"/>
        <v>0</v>
      </c>
      <c r="AR66" s="7">
        <f t="shared" si="42"/>
        <v>0</v>
      </c>
      <c r="AS66" s="7"/>
      <c r="AT66" s="7"/>
      <c r="AU66" s="7">
        <f>AU67+AU69</f>
        <v>920000</v>
      </c>
      <c r="AV66" s="7"/>
      <c r="AW66" s="7"/>
      <c r="AX66" s="7">
        <f aca="true" t="shared" si="43" ref="AX66:BD66">AX67+AX69</f>
        <v>920000</v>
      </c>
      <c r="AY66" s="7">
        <f t="shared" si="43"/>
        <v>0</v>
      </c>
      <c r="AZ66" s="7">
        <f t="shared" si="43"/>
        <v>0</v>
      </c>
      <c r="BA66" s="7">
        <f t="shared" si="43"/>
        <v>0</v>
      </c>
      <c r="BB66" s="7">
        <f t="shared" si="43"/>
        <v>0</v>
      </c>
      <c r="BC66" s="7">
        <f t="shared" si="43"/>
        <v>0</v>
      </c>
      <c r="BD66" s="7">
        <f t="shared" si="43"/>
        <v>0</v>
      </c>
      <c r="BE66" s="7"/>
      <c r="BF66" s="7"/>
      <c r="BG66" s="7">
        <f aca="true" t="shared" si="44" ref="BG66:BL66">BG67+BG69</f>
        <v>920000</v>
      </c>
      <c r="BH66" s="7">
        <f t="shared" si="44"/>
        <v>0</v>
      </c>
      <c r="BI66" s="7">
        <f t="shared" si="44"/>
        <v>0</v>
      </c>
      <c r="BJ66" s="7">
        <f t="shared" si="44"/>
        <v>0</v>
      </c>
      <c r="BK66" s="7">
        <f t="shared" si="44"/>
        <v>0</v>
      </c>
      <c r="BL66" s="7">
        <f t="shared" si="44"/>
        <v>0</v>
      </c>
      <c r="BM66" s="7">
        <f aca="true" t="shared" si="45" ref="BM66:BR66">BM67+BM69</f>
        <v>0</v>
      </c>
      <c r="BN66" s="7">
        <f t="shared" si="45"/>
        <v>0</v>
      </c>
      <c r="BO66" s="7">
        <f t="shared" si="45"/>
        <v>0</v>
      </c>
      <c r="BP66" s="7">
        <f t="shared" si="45"/>
        <v>0</v>
      </c>
      <c r="BQ66" s="7">
        <f t="shared" si="45"/>
        <v>0</v>
      </c>
      <c r="BR66" s="164">
        <f t="shared" si="45"/>
        <v>343</v>
      </c>
      <c r="BS66" s="164">
        <f aca="true" t="shared" si="46" ref="BS66:CI66">BS67+BS69</f>
        <v>0</v>
      </c>
      <c r="BT66" s="164">
        <f t="shared" si="46"/>
        <v>0</v>
      </c>
      <c r="BU66" s="164">
        <f t="shared" si="46"/>
        <v>343</v>
      </c>
      <c r="BV66" s="164">
        <f t="shared" si="46"/>
        <v>0</v>
      </c>
      <c r="BW66" s="164">
        <f t="shared" si="46"/>
        <v>0</v>
      </c>
      <c r="BX66" s="164">
        <f t="shared" si="46"/>
        <v>343</v>
      </c>
      <c r="BY66" s="164">
        <f t="shared" si="46"/>
        <v>0</v>
      </c>
      <c r="BZ66" s="164">
        <f t="shared" si="46"/>
        <v>0</v>
      </c>
      <c r="CA66" s="125"/>
      <c r="CB66" s="164">
        <f t="shared" si="46"/>
        <v>0</v>
      </c>
      <c r="CC66" s="164">
        <f t="shared" si="46"/>
        <v>0</v>
      </c>
      <c r="CD66" s="164">
        <f t="shared" si="46"/>
        <v>0</v>
      </c>
      <c r="CE66" s="164">
        <f t="shared" si="46"/>
        <v>0</v>
      </c>
      <c r="CF66" s="164">
        <f t="shared" si="46"/>
        <v>0</v>
      </c>
      <c r="CG66" s="164">
        <f t="shared" si="46"/>
        <v>0</v>
      </c>
      <c r="CH66" s="164">
        <f t="shared" si="46"/>
        <v>0</v>
      </c>
      <c r="CI66" s="164">
        <f t="shared" si="46"/>
        <v>0</v>
      </c>
      <c r="CJ66" s="164"/>
      <c r="CK66" s="164"/>
      <c r="CL66" s="164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</row>
    <row r="67" spans="1:164" s="251" customFormat="1" ht="12.75" hidden="1">
      <c r="A67" s="425"/>
      <c r="B67" s="426"/>
      <c r="C67" s="282" t="s">
        <v>2</v>
      </c>
      <c r="D67" s="362"/>
      <c r="E67" s="427"/>
      <c r="F67" s="428"/>
      <c r="G67" s="71"/>
      <c r="H67" s="428"/>
      <c r="I67" s="28">
        <f>SUM(I68:I68)</f>
        <v>850000</v>
      </c>
      <c r="J67" s="28">
        <f aca="true" t="shared" si="47" ref="J67:BP67">SUM(J68:J68)</f>
        <v>0</v>
      </c>
      <c r="K67" s="28">
        <f t="shared" si="47"/>
        <v>850000</v>
      </c>
      <c r="L67" s="28">
        <f t="shared" si="47"/>
        <v>0</v>
      </c>
      <c r="M67" s="28">
        <f t="shared" si="47"/>
        <v>0</v>
      </c>
      <c r="N67" s="28">
        <f t="shared" si="47"/>
        <v>0</v>
      </c>
      <c r="O67" s="28">
        <f t="shared" si="47"/>
        <v>0</v>
      </c>
      <c r="P67" s="28">
        <f t="shared" si="47"/>
        <v>0</v>
      </c>
      <c r="Q67" s="28">
        <f t="shared" si="47"/>
        <v>0</v>
      </c>
      <c r="R67" s="28">
        <f t="shared" si="47"/>
        <v>0</v>
      </c>
      <c r="S67" s="28">
        <f t="shared" si="47"/>
        <v>0</v>
      </c>
      <c r="T67" s="28">
        <f t="shared" si="47"/>
        <v>0</v>
      </c>
      <c r="U67" s="28">
        <f t="shared" si="47"/>
        <v>0</v>
      </c>
      <c r="V67" s="28">
        <f t="shared" si="47"/>
        <v>0</v>
      </c>
      <c r="W67" s="28">
        <f t="shared" si="47"/>
        <v>0</v>
      </c>
      <c r="X67" s="28">
        <f t="shared" si="47"/>
        <v>0</v>
      </c>
      <c r="Y67" s="28">
        <f t="shared" si="47"/>
        <v>0</v>
      </c>
      <c r="Z67" s="28">
        <f t="shared" si="47"/>
        <v>0</v>
      </c>
      <c r="AA67" s="28">
        <f t="shared" si="47"/>
        <v>0</v>
      </c>
      <c r="AB67" s="28">
        <f t="shared" si="47"/>
        <v>0</v>
      </c>
      <c r="AC67" s="28">
        <f t="shared" si="47"/>
        <v>0</v>
      </c>
      <c r="AD67" s="28">
        <f t="shared" si="47"/>
        <v>0</v>
      </c>
      <c r="AE67" s="28">
        <f t="shared" si="47"/>
        <v>0</v>
      </c>
      <c r="AF67" s="28">
        <f t="shared" si="47"/>
        <v>0</v>
      </c>
      <c r="AG67" s="28">
        <f t="shared" si="47"/>
        <v>0</v>
      </c>
      <c r="AH67" s="28">
        <f t="shared" si="47"/>
        <v>0</v>
      </c>
      <c r="AI67" s="28">
        <f t="shared" si="47"/>
        <v>0</v>
      </c>
      <c r="AJ67" s="28">
        <f t="shared" si="47"/>
        <v>0</v>
      </c>
      <c r="AK67" s="28">
        <f t="shared" si="47"/>
        <v>0</v>
      </c>
      <c r="AL67" s="28">
        <f t="shared" si="47"/>
        <v>0</v>
      </c>
      <c r="AM67" s="28">
        <f t="shared" si="47"/>
        <v>0</v>
      </c>
      <c r="AN67" s="28">
        <f t="shared" si="47"/>
        <v>0</v>
      </c>
      <c r="AO67" s="28">
        <f t="shared" si="47"/>
        <v>0</v>
      </c>
      <c r="AP67" s="28">
        <f t="shared" si="47"/>
        <v>0</v>
      </c>
      <c r="AQ67" s="28">
        <f t="shared" si="47"/>
        <v>0</v>
      </c>
      <c r="AR67" s="28">
        <f t="shared" si="47"/>
        <v>0</v>
      </c>
      <c r="AS67" s="28">
        <f t="shared" si="47"/>
        <v>0</v>
      </c>
      <c r="AT67" s="28">
        <f t="shared" si="47"/>
        <v>0</v>
      </c>
      <c r="AU67" s="28">
        <f t="shared" si="47"/>
        <v>850000</v>
      </c>
      <c r="AV67" s="28">
        <f t="shared" si="47"/>
        <v>0</v>
      </c>
      <c r="AW67" s="28">
        <f t="shared" si="47"/>
        <v>0</v>
      </c>
      <c r="AX67" s="28">
        <f t="shared" si="47"/>
        <v>850000</v>
      </c>
      <c r="AY67" s="28">
        <f t="shared" si="47"/>
        <v>0</v>
      </c>
      <c r="AZ67" s="28">
        <f t="shared" si="47"/>
        <v>0</v>
      </c>
      <c r="BA67" s="28">
        <f t="shared" si="47"/>
        <v>0</v>
      </c>
      <c r="BB67" s="28">
        <f t="shared" si="47"/>
        <v>0</v>
      </c>
      <c r="BC67" s="28">
        <f t="shared" si="47"/>
        <v>0</v>
      </c>
      <c r="BD67" s="28">
        <f t="shared" si="47"/>
        <v>0</v>
      </c>
      <c r="BE67" s="28">
        <f t="shared" si="47"/>
        <v>0</v>
      </c>
      <c r="BF67" s="28">
        <f t="shared" si="47"/>
        <v>0</v>
      </c>
      <c r="BG67" s="28">
        <f t="shared" si="47"/>
        <v>850000</v>
      </c>
      <c r="BH67" s="28">
        <f t="shared" si="47"/>
        <v>0</v>
      </c>
      <c r="BI67" s="28">
        <f t="shared" si="47"/>
        <v>0</v>
      </c>
      <c r="BJ67" s="28">
        <f t="shared" si="47"/>
        <v>0</v>
      </c>
      <c r="BK67" s="28">
        <f t="shared" si="47"/>
        <v>0</v>
      </c>
      <c r="BL67" s="28">
        <f t="shared" si="47"/>
        <v>0</v>
      </c>
      <c r="BM67" s="28">
        <f t="shared" si="47"/>
        <v>0</v>
      </c>
      <c r="BN67" s="28">
        <f t="shared" si="47"/>
        <v>0</v>
      </c>
      <c r="BO67" s="28">
        <f t="shared" si="47"/>
        <v>0</v>
      </c>
      <c r="BP67" s="28">
        <f t="shared" si="47"/>
        <v>0</v>
      </c>
      <c r="BQ67" s="428">
        <f aca="true" t="shared" si="48" ref="BQ67:CI67">SUM(BQ68:BQ68)</f>
        <v>0</v>
      </c>
      <c r="BR67" s="172">
        <f t="shared" si="48"/>
        <v>291</v>
      </c>
      <c r="BS67" s="172">
        <f t="shared" si="48"/>
        <v>0</v>
      </c>
      <c r="BT67" s="172">
        <f t="shared" si="48"/>
        <v>0</v>
      </c>
      <c r="BU67" s="172">
        <f t="shared" si="48"/>
        <v>291</v>
      </c>
      <c r="BV67" s="172">
        <f t="shared" si="48"/>
        <v>0</v>
      </c>
      <c r="BW67" s="175">
        <f t="shared" si="48"/>
        <v>0</v>
      </c>
      <c r="BX67" s="175">
        <f t="shared" si="48"/>
        <v>291</v>
      </c>
      <c r="BY67" s="175">
        <f t="shared" si="48"/>
        <v>0</v>
      </c>
      <c r="BZ67" s="175">
        <f t="shared" si="48"/>
        <v>0</v>
      </c>
      <c r="CA67" s="176"/>
      <c r="CB67" s="175">
        <f t="shared" si="48"/>
        <v>0</v>
      </c>
      <c r="CC67" s="175">
        <f t="shared" si="48"/>
        <v>0</v>
      </c>
      <c r="CD67" s="175">
        <f t="shared" si="48"/>
        <v>0</v>
      </c>
      <c r="CE67" s="175">
        <f t="shared" si="48"/>
        <v>0</v>
      </c>
      <c r="CF67" s="175">
        <f t="shared" si="48"/>
        <v>0</v>
      </c>
      <c r="CG67" s="175">
        <f t="shared" si="48"/>
        <v>0</v>
      </c>
      <c r="CH67" s="172">
        <f t="shared" si="48"/>
        <v>0</v>
      </c>
      <c r="CI67" s="172">
        <f t="shared" si="48"/>
        <v>0</v>
      </c>
      <c r="CJ67" s="172"/>
      <c r="CK67" s="172"/>
      <c r="CL67" s="172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</row>
    <row r="68" spans="1:164" s="17" customFormat="1" ht="12.75" hidden="1">
      <c r="A68" s="231"/>
      <c r="B68" s="311"/>
      <c r="C68" s="284" t="s">
        <v>101</v>
      </c>
      <c r="D68" s="360"/>
      <c r="E68" s="9"/>
      <c r="F68" s="2" t="s">
        <v>98</v>
      </c>
      <c r="G68" s="49"/>
      <c r="H68" s="2"/>
      <c r="I68" s="11">
        <v>850000</v>
      </c>
      <c r="J68" s="49"/>
      <c r="K68" s="2">
        <f>I68-J68</f>
        <v>850000</v>
      </c>
      <c r="L68" s="49"/>
      <c r="M68" s="49"/>
      <c r="N68" s="49"/>
      <c r="O68" s="49"/>
      <c r="P68" s="49"/>
      <c r="Q68" s="25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25"/>
      <c r="AS68" s="25"/>
      <c r="AT68" s="25"/>
      <c r="AU68" s="25">
        <f>I68-Q68-AR68</f>
        <v>850000</v>
      </c>
      <c r="AV68" s="25"/>
      <c r="AW68" s="25"/>
      <c r="AX68" s="25">
        <f>AU68</f>
        <v>850000</v>
      </c>
      <c r="AY68" s="49"/>
      <c r="AZ68" s="2"/>
      <c r="BA68" s="49"/>
      <c r="BB68" s="49"/>
      <c r="BC68" s="49"/>
      <c r="BD68" s="49"/>
      <c r="BE68" s="2"/>
      <c r="BF68" s="2"/>
      <c r="BG68" s="2">
        <f>AX68-BD68</f>
        <v>850000</v>
      </c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397">
        <v>291</v>
      </c>
      <c r="BS68" s="118"/>
      <c r="BT68" s="118"/>
      <c r="BU68" s="79">
        <f>BR68-BT68</f>
        <v>291</v>
      </c>
      <c r="BV68" s="118"/>
      <c r="BW68" s="121"/>
      <c r="BX68" s="150">
        <f>BU68-BW68</f>
        <v>291</v>
      </c>
      <c r="BY68" s="121"/>
      <c r="BZ68" s="100"/>
      <c r="CA68" s="80"/>
      <c r="CB68" s="100"/>
      <c r="CC68" s="100"/>
      <c r="CD68" s="100"/>
      <c r="CE68" s="100"/>
      <c r="CF68" s="100"/>
      <c r="CG68" s="100"/>
      <c r="CH68" s="397"/>
      <c r="CI68" s="100"/>
      <c r="CJ68" s="100"/>
      <c r="CK68" s="100"/>
      <c r="CL68" s="100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</row>
    <row r="69" spans="1:164" s="251" customFormat="1" ht="12.75" hidden="1">
      <c r="A69" s="425"/>
      <c r="B69" s="426"/>
      <c r="C69" s="282" t="s">
        <v>3</v>
      </c>
      <c r="D69" s="362"/>
      <c r="E69" s="427"/>
      <c r="F69" s="428" t="s">
        <v>98</v>
      </c>
      <c r="G69" s="71"/>
      <c r="H69" s="428"/>
      <c r="I69" s="28">
        <v>70000</v>
      </c>
      <c r="J69" s="71"/>
      <c r="K69" s="428">
        <v>70000</v>
      </c>
      <c r="L69" s="71"/>
      <c r="M69" s="71"/>
      <c r="N69" s="71"/>
      <c r="O69" s="71"/>
      <c r="P69" s="71"/>
      <c r="Q69" s="72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2"/>
      <c r="AS69" s="72"/>
      <c r="AT69" s="72"/>
      <c r="AU69" s="72">
        <f>I69-Q69-AR69</f>
        <v>70000</v>
      </c>
      <c r="AV69" s="72"/>
      <c r="AW69" s="72"/>
      <c r="AX69" s="72">
        <f>AU69</f>
        <v>70000</v>
      </c>
      <c r="AY69" s="71"/>
      <c r="AZ69" s="28"/>
      <c r="BA69" s="71"/>
      <c r="BB69" s="71"/>
      <c r="BC69" s="71"/>
      <c r="BD69" s="71"/>
      <c r="BE69" s="28"/>
      <c r="BF69" s="28"/>
      <c r="BG69" s="28">
        <f>AX69-BD69</f>
        <v>70000</v>
      </c>
      <c r="BH69" s="28"/>
      <c r="BI69" s="28"/>
      <c r="BJ69" s="28"/>
      <c r="BK69" s="28"/>
      <c r="BL69" s="28"/>
      <c r="BM69" s="428"/>
      <c r="BN69" s="28"/>
      <c r="BO69" s="28"/>
      <c r="BP69" s="28"/>
      <c r="BQ69" s="428"/>
      <c r="BR69" s="172">
        <v>52</v>
      </c>
      <c r="BS69" s="171"/>
      <c r="BT69" s="171"/>
      <c r="BU69" s="177">
        <f>BR69-BT69</f>
        <v>52</v>
      </c>
      <c r="BV69" s="171"/>
      <c r="BW69" s="173"/>
      <c r="BX69" s="150">
        <f>BU69-BW69</f>
        <v>52</v>
      </c>
      <c r="BY69" s="173"/>
      <c r="BZ69" s="172"/>
      <c r="CA69" s="130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</row>
    <row r="70" spans="1:164" s="38" customFormat="1" ht="27" customHeight="1" hidden="1">
      <c r="A70" s="424" t="s">
        <v>33</v>
      </c>
      <c r="B70" s="424"/>
      <c r="C70" s="424"/>
      <c r="D70" s="353"/>
      <c r="E70" s="353"/>
      <c r="F70" s="6"/>
      <c r="G70" s="50"/>
      <c r="H70" s="6"/>
      <c r="I70" s="7">
        <v>1320000</v>
      </c>
      <c r="J70" s="50"/>
      <c r="K70" s="66">
        <f>I70-J70</f>
        <v>1320000</v>
      </c>
      <c r="L70" s="50"/>
      <c r="M70" s="50"/>
      <c r="N70" s="50"/>
      <c r="O70" s="50"/>
      <c r="P70" s="50"/>
      <c r="Q70" s="74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74"/>
      <c r="AS70" s="74"/>
      <c r="AT70" s="74"/>
      <c r="AU70" s="7">
        <f>I70-Q70-AR70</f>
        <v>1320000</v>
      </c>
      <c r="AV70" s="74"/>
      <c r="AW70" s="74"/>
      <c r="AX70" s="7">
        <f>AU70</f>
        <v>1320000</v>
      </c>
      <c r="AY70" s="50"/>
      <c r="AZ70" s="6"/>
      <c r="BA70" s="50"/>
      <c r="BB70" s="50"/>
      <c r="BC70" s="50"/>
      <c r="BD70" s="50"/>
      <c r="BE70" s="6"/>
      <c r="BF70" s="6"/>
      <c r="BG70" s="6">
        <f>AX70-BD70</f>
        <v>1320000</v>
      </c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166"/>
      <c r="BS70" s="178"/>
      <c r="BT70" s="178"/>
      <c r="BU70" s="166"/>
      <c r="BV70" s="178"/>
      <c r="BW70" s="179"/>
      <c r="BX70" s="180"/>
      <c r="BY70" s="179"/>
      <c r="BZ70" s="166"/>
      <c r="CA70" s="80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</row>
    <row r="71" spans="1:164" s="252" customFormat="1" ht="20.25" customHeight="1" hidden="1">
      <c r="A71" s="430" t="s">
        <v>35</v>
      </c>
      <c r="B71" s="431"/>
      <c r="C71" s="285"/>
      <c r="D71" s="364"/>
      <c r="E71" s="30"/>
      <c r="F71" s="31"/>
      <c r="G71" s="54"/>
      <c r="H71" s="31"/>
      <c r="I71" s="32" t="e">
        <f>#REF!+I60+I63+I66+I70</f>
        <v>#REF!</v>
      </c>
      <c r="J71" s="32" t="e">
        <f>#REF!+J60+J63+J66+J70</f>
        <v>#REF!</v>
      </c>
      <c r="K71" s="32" t="e">
        <f>#REF!+K60+K63+K66+K70</f>
        <v>#REF!</v>
      </c>
      <c r="L71" s="32" t="e">
        <f>#REF!+L60+L63+L66+L70</f>
        <v>#REF!</v>
      </c>
      <c r="M71" s="32" t="e">
        <f>#REF!+M60+M63+M66+M70</f>
        <v>#REF!</v>
      </c>
      <c r="N71" s="32" t="e">
        <f>#REF!+N60+N63+N66+N70</f>
        <v>#REF!</v>
      </c>
      <c r="O71" s="32" t="e">
        <f>#REF!+O60+O63+O66+O70</f>
        <v>#REF!</v>
      </c>
      <c r="P71" s="32" t="e">
        <f>#REF!+P60+P63+P66+P70</f>
        <v>#REF!</v>
      </c>
      <c r="Q71" s="32" t="e">
        <f>#REF!+Q60+Q63+Q66+Q70</f>
        <v>#REF!</v>
      </c>
      <c r="R71" s="32" t="e">
        <f>#REF!+R60+R63+R66+R70</f>
        <v>#REF!</v>
      </c>
      <c r="S71" s="32" t="e">
        <f>#REF!+S60+S63+S66+S70</f>
        <v>#REF!</v>
      </c>
      <c r="T71" s="32" t="e">
        <f>#REF!+T60+T63+T66+T70</f>
        <v>#REF!</v>
      </c>
      <c r="U71" s="32" t="e">
        <f>#REF!+U60+U63+U66+U70</f>
        <v>#REF!</v>
      </c>
      <c r="V71" s="32" t="e">
        <f>#REF!+V60+V63+V66+V70</f>
        <v>#REF!</v>
      </c>
      <c r="W71" s="32" t="e">
        <f>#REF!+W60+W63+W66+W70</f>
        <v>#REF!</v>
      </c>
      <c r="X71" s="32" t="e">
        <f>#REF!+X60+X63+X66+X70</f>
        <v>#REF!</v>
      </c>
      <c r="Y71" s="32" t="e">
        <f>#REF!+Y60+Y63+Y66+Y70</f>
        <v>#REF!</v>
      </c>
      <c r="Z71" s="32" t="e">
        <f>#REF!+Z60+Z63+Z66+Z70</f>
        <v>#REF!</v>
      </c>
      <c r="AA71" s="32" t="e">
        <f>#REF!+AA60+AA63+AA66+AA70</f>
        <v>#REF!</v>
      </c>
      <c r="AB71" s="32" t="e">
        <f>#REF!+AB60+AB63+AB66+AB70</f>
        <v>#REF!</v>
      </c>
      <c r="AC71" s="32" t="e">
        <f>#REF!+AC60+AC63+AC66+AC70</f>
        <v>#REF!</v>
      </c>
      <c r="AD71" s="32" t="e">
        <f>#REF!+AD60+AD63+AD66+AD70</f>
        <v>#REF!</v>
      </c>
      <c r="AE71" s="32" t="e">
        <f>#REF!+AE60+AE63+AE66+AE70</f>
        <v>#REF!</v>
      </c>
      <c r="AF71" s="32" t="e">
        <f>#REF!+AF60+AF63+AF66+AF70</f>
        <v>#REF!</v>
      </c>
      <c r="AG71" s="32" t="e">
        <f>#REF!+AG60+AG63+AG66+AG70</f>
        <v>#REF!</v>
      </c>
      <c r="AH71" s="32" t="e">
        <f>#REF!+AH60+AH63+AH66+AH70</f>
        <v>#REF!</v>
      </c>
      <c r="AI71" s="32" t="e">
        <f>#REF!+AI60+AI63+AI66+AI70</f>
        <v>#REF!</v>
      </c>
      <c r="AJ71" s="32" t="e">
        <f>#REF!+AJ60+AJ63+AJ66+AJ70</f>
        <v>#REF!</v>
      </c>
      <c r="AK71" s="32" t="e">
        <f>#REF!+AK60+AK63+AK66+AK70</f>
        <v>#REF!</v>
      </c>
      <c r="AL71" s="32" t="e">
        <f>#REF!+AL60+AL63+AL66+AL70</f>
        <v>#REF!</v>
      </c>
      <c r="AM71" s="32" t="e">
        <f>#REF!+AM60+AM63+AM66+AM70</f>
        <v>#REF!</v>
      </c>
      <c r="AN71" s="32" t="e">
        <f>#REF!+AN60+AN63+AN66+AN70</f>
        <v>#REF!</v>
      </c>
      <c r="AO71" s="32" t="e">
        <f>#REF!+AO60+AO63+AO66+AO70</f>
        <v>#REF!</v>
      </c>
      <c r="AP71" s="32" t="e">
        <f>#REF!+AP60+AP63+AP66+AP70</f>
        <v>#REF!</v>
      </c>
      <c r="AQ71" s="32" t="e">
        <f>#REF!+AQ60+AQ63+AQ66+AQ70</f>
        <v>#REF!</v>
      </c>
      <c r="AR71" s="32" t="e">
        <f>#REF!+AR60+AR63+AR66+AR70</f>
        <v>#REF!</v>
      </c>
      <c r="AS71" s="32"/>
      <c r="AT71" s="32"/>
      <c r="AU71" s="32" t="e">
        <f>#REF!+AU60+AU63+AU66+AU70</f>
        <v>#REF!</v>
      </c>
      <c r="AV71" s="32"/>
      <c r="AW71" s="32"/>
      <c r="AX71" s="32" t="e">
        <f>#REF!+AX60+AX63+AX66+AX70</f>
        <v>#REF!</v>
      </c>
      <c r="AY71" s="32" t="e">
        <f>#REF!+AY60+AY63+AY66+AY70</f>
        <v>#REF!</v>
      </c>
      <c r="AZ71" s="32" t="e">
        <f>#REF!+AZ60+AZ63+AZ66+AZ70</f>
        <v>#REF!</v>
      </c>
      <c r="BA71" s="32" t="e">
        <f>#REF!+BA60+BA63+BA66+BA70</f>
        <v>#REF!</v>
      </c>
      <c r="BB71" s="32" t="e">
        <f>#REF!+BB60+BB63+BB66+BB70</f>
        <v>#REF!</v>
      </c>
      <c r="BC71" s="32" t="e">
        <f>#REF!+BC60+BC63+BC66+BC70</f>
        <v>#REF!</v>
      </c>
      <c r="BD71" s="32" t="e">
        <f>#REF!+BD60+BD63+BD66+BD70</f>
        <v>#REF!</v>
      </c>
      <c r="BE71" s="32"/>
      <c r="BF71" s="32"/>
      <c r="BG71" s="32" t="e">
        <f>#REF!+BG60+BG63+BG66+BG70</f>
        <v>#REF!</v>
      </c>
      <c r="BH71" s="32" t="e">
        <f>#REF!+BH60+BH63+BH66+BH70</f>
        <v>#REF!</v>
      </c>
      <c r="BI71" s="32" t="e">
        <f>#REF!+BI60+BI63+BI66+BI70</f>
        <v>#REF!</v>
      </c>
      <c r="BJ71" s="32" t="e">
        <f>#REF!+BJ60+BJ63+BJ66+BJ70</f>
        <v>#REF!</v>
      </c>
      <c r="BK71" s="32" t="e">
        <f>#REF!+BK60+BK63+BK66+BK70</f>
        <v>#REF!</v>
      </c>
      <c r="BL71" s="32" t="e">
        <f>#REF!+BL60+BL63+BL66+BL70</f>
        <v>#REF!</v>
      </c>
      <c r="BM71" s="32" t="e">
        <f>#REF!+BM60+BM63+BM66+BM70</f>
        <v>#REF!</v>
      </c>
      <c r="BN71" s="32" t="e">
        <f>#REF!+BN60+BN63+BN66+BN70</f>
        <v>#REF!</v>
      </c>
      <c r="BO71" s="32" t="e">
        <f>#REF!+BO60+BO63+BO66+BO70</f>
        <v>#REF!</v>
      </c>
      <c r="BP71" s="32" t="e">
        <f>#REF!+BP60+BP63+BP66+BP70</f>
        <v>#REF!</v>
      </c>
      <c r="BQ71" s="32" t="e">
        <f>#REF!+BQ60+BQ63+BQ66+BQ70</f>
        <v>#REF!</v>
      </c>
      <c r="BR71" s="181" t="e">
        <f>#REF!+BR60+BR63+BR66+BR70</f>
        <v>#REF!</v>
      </c>
      <c r="BS71" s="181" t="e">
        <f>#REF!+BS60+BS63+BS66+BS70</f>
        <v>#REF!</v>
      </c>
      <c r="BT71" s="181" t="e">
        <f>#REF!+BT60+BT63+BT66+BT70</f>
        <v>#REF!</v>
      </c>
      <c r="BU71" s="181" t="e">
        <f>#REF!+BU60+BU63+BU66+BU70</f>
        <v>#REF!</v>
      </c>
      <c r="BV71" s="181" t="e">
        <f>#REF!+BV60+BV63+BV66+BV70</f>
        <v>#REF!</v>
      </c>
      <c r="BW71" s="181" t="e">
        <f>#REF!+BW60+BW63+BW66+BW70</f>
        <v>#REF!</v>
      </c>
      <c r="BX71" s="181" t="e">
        <f>#REF!+BX60+BX63+BX66+BX70</f>
        <v>#REF!</v>
      </c>
      <c r="BY71" s="181" t="e">
        <f>#REF!+BY60+BY63+BY66+BY70</f>
        <v>#REF!</v>
      </c>
      <c r="BZ71" s="181" t="e">
        <f>#REF!+BZ60+BZ63+BZ66+BZ70</f>
        <v>#REF!</v>
      </c>
      <c r="CA71" s="125"/>
      <c r="CB71" s="181" t="e">
        <f>#REF!+CB60+CB63+CB66+CB70</f>
        <v>#REF!</v>
      </c>
      <c r="CC71" s="181" t="e">
        <f>#REF!+CC60+CC63+CC66+CC70</f>
        <v>#REF!</v>
      </c>
      <c r="CD71" s="181" t="e">
        <f>#REF!+CD60+CD63+CD66+CD70</f>
        <v>#REF!</v>
      </c>
      <c r="CE71" s="181" t="e">
        <f>#REF!+CE60+CE63+CE66+CE70</f>
        <v>#REF!</v>
      </c>
      <c r="CF71" s="181" t="e">
        <f>#REF!+CF60+CF63+CF66+CF70</f>
        <v>#REF!</v>
      </c>
      <c r="CG71" s="181" t="e">
        <f>#REF!+CG60+CG63+CG66+CG70</f>
        <v>#REF!</v>
      </c>
      <c r="CH71" s="181" t="e">
        <f>#REF!+CH60+CH63+CH66+CH70</f>
        <v>#REF!</v>
      </c>
      <c r="CI71" s="181" t="e">
        <f>#REF!+CI60+CI63+CI66+CI70</f>
        <v>#REF!</v>
      </c>
      <c r="CJ71" s="181"/>
      <c r="CK71" s="181"/>
      <c r="CL71" s="181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</row>
    <row r="72" spans="1:164" s="38" customFormat="1" ht="30" customHeight="1" hidden="1">
      <c r="A72" s="424" t="s">
        <v>34</v>
      </c>
      <c r="B72" s="424"/>
      <c r="C72" s="424"/>
      <c r="D72" s="353"/>
      <c r="E72" s="353"/>
      <c r="F72" s="6"/>
      <c r="G72" s="50"/>
      <c r="H72" s="6"/>
      <c r="I72" s="7">
        <f aca="true" t="shared" si="49" ref="I72:AR72">SUM(I73:I77)</f>
        <v>1398000</v>
      </c>
      <c r="J72" s="7">
        <f t="shared" si="49"/>
        <v>0</v>
      </c>
      <c r="K72" s="7">
        <f t="shared" si="49"/>
        <v>1398000</v>
      </c>
      <c r="L72" s="7">
        <f t="shared" si="49"/>
        <v>0</v>
      </c>
      <c r="M72" s="7">
        <f t="shared" si="49"/>
        <v>0</v>
      </c>
      <c r="N72" s="7">
        <f t="shared" si="49"/>
        <v>0</v>
      </c>
      <c r="O72" s="7">
        <f t="shared" si="49"/>
        <v>0</v>
      </c>
      <c r="P72" s="7">
        <f t="shared" si="49"/>
        <v>0</v>
      </c>
      <c r="Q72" s="7">
        <f t="shared" si="49"/>
        <v>26855.03</v>
      </c>
      <c r="R72" s="7">
        <f t="shared" si="49"/>
        <v>0</v>
      </c>
      <c r="S72" s="7">
        <f t="shared" si="49"/>
        <v>0</v>
      </c>
      <c r="T72" s="7">
        <f t="shared" si="49"/>
        <v>0</v>
      </c>
      <c r="U72" s="7">
        <f t="shared" si="49"/>
        <v>0</v>
      </c>
      <c r="V72" s="7">
        <f t="shared" si="49"/>
        <v>0</v>
      </c>
      <c r="W72" s="7">
        <f t="shared" si="49"/>
        <v>8000</v>
      </c>
      <c r="X72" s="7">
        <f t="shared" si="49"/>
        <v>0</v>
      </c>
      <c r="Y72" s="7">
        <f t="shared" si="49"/>
        <v>0</v>
      </c>
      <c r="Z72" s="7">
        <f t="shared" si="49"/>
        <v>25000</v>
      </c>
      <c r="AA72" s="7">
        <f t="shared" si="49"/>
        <v>0</v>
      </c>
      <c r="AB72" s="7">
        <f t="shared" si="49"/>
        <v>0</v>
      </c>
      <c r="AC72" s="7">
        <f t="shared" si="49"/>
        <v>8000</v>
      </c>
      <c r="AD72" s="7">
        <f t="shared" si="49"/>
        <v>0</v>
      </c>
      <c r="AE72" s="7">
        <f t="shared" si="49"/>
        <v>0</v>
      </c>
      <c r="AF72" s="7">
        <f t="shared" si="49"/>
        <v>0</v>
      </c>
      <c r="AG72" s="7">
        <f t="shared" si="49"/>
        <v>0</v>
      </c>
      <c r="AH72" s="7">
        <f t="shared" si="49"/>
        <v>0</v>
      </c>
      <c r="AI72" s="7">
        <f t="shared" si="49"/>
        <v>9000</v>
      </c>
      <c r="AJ72" s="7">
        <f t="shared" si="49"/>
        <v>0</v>
      </c>
      <c r="AK72" s="7">
        <f t="shared" si="49"/>
        <v>0</v>
      </c>
      <c r="AL72" s="7">
        <f t="shared" si="49"/>
        <v>0</v>
      </c>
      <c r="AM72" s="7">
        <f t="shared" si="49"/>
        <v>0</v>
      </c>
      <c r="AN72" s="7">
        <f t="shared" si="49"/>
        <v>0</v>
      </c>
      <c r="AO72" s="7">
        <f t="shared" si="49"/>
        <v>25000</v>
      </c>
      <c r="AP72" s="7">
        <f t="shared" si="49"/>
        <v>0</v>
      </c>
      <c r="AQ72" s="7">
        <f t="shared" si="49"/>
        <v>0</v>
      </c>
      <c r="AR72" s="7">
        <f t="shared" si="49"/>
        <v>26952.04</v>
      </c>
      <c r="AS72" s="7"/>
      <c r="AT72" s="7"/>
      <c r="AU72" s="7">
        <f>SUM(AU73:AU77)</f>
        <v>1344192.93</v>
      </c>
      <c r="AV72" s="7"/>
      <c r="AW72" s="7"/>
      <c r="AX72" s="7">
        <f aca="true" t="shared" si="50" ref="AX72:BC72">SUM(AX73:AX77)</f>
        <v>1344192.93</v>
      </c>
      <c r="AY72" s="7">
        <f t="shared" si="50"/>
        <v>0</v>
      </c>
      <c r="AZ72" s="7">
        <f t="shared" si="50"/>
        <v>0</v>
      </c>
      <c r="BA72" s="7">
        <f t="shared" si="50"/>
        <v>0</v>
      </c>
      <c r="BB72" s="7">
        <f t="shared" si="50"/>
        <v>0</v>
      </c>
      <c r="BC72" s="7">
        <f t="shared" si="50"/>
        <v>0</v>
      </c>
      <c r="BD72" s="7">
        <f aca="true" t="shared" si="51" ref="BD72:BO72">SUM(BD73:BD78)</f>
        <v>188851.54</v>
      </c>
      <c r="BE72" s="7"/>
      <c r="BF72" s="7"/>
      <c r="BG72" s="7">
        <f t="shared" si="51"/>
        <v>1155341.39</v>
      </c>
      <c r="BH72" s="7">
        <f t="shared" si="51"/>
        <v>0</v>
      </c>
      <c r="BI72" s="7">
        <f t="shared" si="51"/>
        <v>0</v>
      </c>
      <c r="BJ72" s="7">
        <f t="shared" si="51"/>
        <v>0</v>
      </c>
      <c r="BK72" s="7">
        <f t="shared" si="51"/>
        <v>0</v>
      </c>
      <c r="BL72" s="7">
        <f t="shared" si="51"/>
        <v>0</v>
      </c>
      <c r="BM72" s="7">
        <f t="shared" si="51"/>
        <v>157730.77000000002</v>
      </c>
      <c r="BN72" s="7">
        <f t="shared" si="51"/>
        <v>0</v>
      </c>
      <c r="BO72" s="7">
        <f t="shared" si="51"/>
        <v>0</v>
      </c>
      <c r="BP72" s="7"/>
      <c r="BQ72" s="7"/>
      <c r="BR72" s="164">
        <f>SUM(BR73:BR78)</f>
        <v>56</v>
      </c>
      <c r="BS72" s="164">
        <f aca="true" t="shared" si="52" ref="BS72:CI72">SUM(BS73:BS78)</f>
        <v>0</v>
      </c>
      <c r="BT72" s="164">
        <f t="shared" si="52"/>
        <v>0</v>
      </c>
      <c r="BU72" s="164">
        <f t="shared" si="52"/>
        <v>52</v>
      </c>
      <c r="BV72" s="164">
        <f t="shared" si="52"/>
        <v>0</v>
      </c>
      <c r="BW72" s="164">
        <f t="shared" si="52"/>
        <v>0</v>
      </c>
      <c r="BX72" s="164">
        <f t="shared" si="52"/>
        <v>48</v>
      </c>
      <c r="BY72" s="164">
        <f t="shared" si="52"/>
        <v>0</v>
      </c>
      <c r="BZ72" s="164">
        <f t="shared" si="52"/>
        <v>0</v>
      </c>
      <c r="CA72" s="125"/>
      <c r="CB72" s="164">
        <f t="shared" si="52"/>
        <v>0</v>
      </c>
      <c r="CC72" s="164">
        <f t="shared" si="52"/>
        <v>0</v>
      </c>
      <c r="CD72" s="164">
        <f t="shared" si="52"/>
        <v>0</v>
      </c>
      <c r="CE72" s="164">
        <f t="shared" si="52"/>
        <v>0</v>
      </c>
      <c r="CF72" s="164">
        <f t="shared" si="52"/>
        <v>0</v>
      </c>
      <c r="CG72" s="164">
        <f t="shared" si="52"/>
        <v>0</v>
      </c>
      <c r="CH72" s="164">
        <f t="shared" si="52"/>
        <v>0</v>
      </c>
      <c r="CI72" s="164">
        <f t="shared" si="52"/>
        <v>0</v>
      </c>
      <c r="CJ72" s="164"/>
      <c r="CK72" s="164"/>
      <c r="CL72" s="164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</row>
    <row r="73" spans="1:164" s="17" customFormat="1" ht="12.75" hidden="1">
      <c r="A73" s="322"/>
      <c r="B73" s="311"/>
      <c r="C73" s="284" t="s">
        <v>16</v>
      </c>
      <c r="D73" s="360"/>
      <c r="E73" s="9"/>
      <c r="F73" s="11" t="s">
        <v>22</v>
      </c>
      <c r="G73" s="11">
        <v>12</v>
      </c>
      <c r="H73" s="11">
        <v>2000</v>
      </c>
      <c r="I73" s="2">
        <f>G73*H73</f>
        <v>24000</v>
      </c>
      <c r="J73" s="2"/>
      <c r="K73" s="2">
        <f>I73-J73</f>
        <v>24000</v>
      </c>
      <c r="L73" s="49"/>
      <c r="M73" s="49"/>
      <c r="N73" s="49"/>
      <c r="O73" s="49"/>
      <c r="P73" s="49"/>
      <c r="Q73" s="25">
        <f>787.06+1058.18+9.79</f>
        <v>1855.03</v>
      </c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25">
        <v>1952.04</v>
      </c>
      <c r="AS73" s="25"/>
      <c r="AT73" s="25"/>
      <c r="AU73" s="25">
        <f>I73-Q73-AR73</f>
        <v>20192.93</v>
      </c>
      <c r="AV73" s="25"/>
      <c r="AW73" s="25"/>
      <c r="AX73" s="25">
        <f>AU73</f>
        <v>20192.93</v>
      </c>
      <c r="AY73" s="49"/>
      <c r="AZ73" s="2"/>
      <c r="BA73" s="49"/>
      <c r="BB73" s="49"/>
      <c r="BC73" s="49"/>
      <c r="BD73" s="49">
        <f>787.06+1334.6+35.87</f>
        <v>2157.5299999999997</v>
      </c>
      <c r="BE73" s="2"/>
      <c r="BF73" s="2"/>
      <c r="BG73" s="2">
        <f aca="true" t="shared" si="53" ref="BG73:BG78">AX73-BD73</f>
        <v>18035.4</v>
      </c>
      <c r="BH73" s="2"/>
      <c r="BI73" s="2"/>
      <c r="BJ73" s="2"/>
      <c r="BK73" s="2"/>
      <c r="BL73" s="2"/>
      <c r="BM73" s="2">
        <f>787.06+2186.03+8.97+590</f>
        <v>3572.06</v>
      </c>
      <c r="BN73" s="2"/>
      <c r="BO73" s="2"/>
      <c r="BP73" s="2"/>
      <c r="BQ73" s="2"/>
      <c r="BR73" s="397">
        <v>13</v>
      </c>
      <c r="BS73" s="118"/>
      <c r="BT73" s="118"/>
      <c r="BU73" s="100">
        <v>12</v>
      </c>
      <c r="BV73" s="118"/>
      <c r="BW73" s="121"/>
      <c r="BX73" s="150">
        <v>11</v>
      </c>
      <c r="BY73" s="121"/>
      <c r="BZ73" s="100"/>
      <c r="CA73" s="80"/>
      <c r="CB73" s="100"/>
      <c r="CC73" s="100"/>
      <c r="CD73" s="100"/>
      <c r="CE73" s="100"/>
      <c r="CF73" s="100"/>
      <c r="CG73" s="100"/>
      <c r="CH73" s="397"/>
      <c r="CI73" s="100"/>
      <c r="CJ73" s="100"/>
      <c r="CK73" s="100"/>
      <c r="CL73" s="100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s="17" customFormat="1" ht="12.75" hidden="1">
      <c r="A74" s="322"/>
      <c r="B74" s="311"/>
      <c r="C74" s="284" t="s">
        <v>15</v>
      </c>
      <c r="D74" s="360"/>
      <c r="E74" s="9"/>
      <c r="F74" s="2" t="s">
        <v>22</v>
      </c>
      <c r="G74" s="2">
        <v>12</v>
      </c>
      <c r="H74" s="2">
        <v>2000</v>
      </c>
      <c r="I74" s="2">
        <f>G74*H74</f>
        <v>24000</v>
      </c>
      <c r="J74" s="49"/>
      <c r="K74" s="2">
        <f>I74-J74</f>
        <v>24000</v>
      </c>
      <c r="L74" s="49"/>
      <c r="M74" s="49"/>
      <c r="N74" s="49"/>
      <c r="O74" s="49"/>
      <c r="P74" s="49"/>
      <c r="Q74" s="25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25"/>
      <c r="AS74" s="25"/>
      <c r="AT74" s="25"/>
      <c r="AU74" s="25">
        <f>I74-Q74-AR74</f>
        <v>24000</v>
      </c>
      <c r="AV74" s="25"/>
      <c r="AW74" s="25"/>
      <c r="AX74" s="25">
        <f>AU74</f>
        <v>24000</v>
      </c>
      <c r="AY74" s="49"/>
      <c r="AZ74" s="2"/>
      <c r="BA74" s="49"/>
      <c r="BB74" s="49"/>
      <c r="BC74" s="49"/>
      <c r="BD74" s="49"/>
      <c r="BE74" s="2"/>
      <c r="BF74" s="2"/>
      <c r="BG74" s="2">
        <f t="shared" si="53"/>
        <v>24000</v>
      </c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397">
        <v>13</v>
      </c>
      <c r="BS74" s="118"/>
      <c r="BT74" s="118"/>
      <c r="BU74" s="100">
        <v>12</v>
      </c>
      <c r="BV74" s="118"/>
      <c r="BW74" s="121"/>
      <c r="BX74" s="150">
        <v>11</v>
      </c>
      <c r="BY74" s="121"/>
      <c r="BZ74" s="100"/>
      <c r="CA74" s="80"/>
      <c r="CB74" s="100"/>
      <c r="CC74" s="100"/>
      <c r="CD74" s="100"/>
      <c r="CE74" s="100"/>
      <c r="CF74" s="100"/>
      <c r="CG74" s="100"/>
      <c r="CH74" s="397"/>
      <c r="CI74" s="100"/>
      <c r="CJ74" s="100"/>
      <c r="CK74" s="100"/>
      <c r="CL74" s="100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</row>
    <row r="75" spans="1:164" s="17" customFormat="1" ht="12.75" hidden="1">
      <c r="A75" s="322"/>
      <c r="B75" s="311"/>
      <c r="C75" s="284" t="s">
        <v>14</v>
      </c>
      <c r="D75" s="360"/>
      <c r="E75" s="9"/>
      <c r="F75" s="2" t="s">
        <v>22</v>
      </c>
      <c r="G75" s="2">
        <v>12</v>
      </c>
      <c r="H75" s="2">
        <v>25000</v>
      </c>
      <c r="I75" s="2">
        <f>H75*G75</f>
        <v>300000</v>
      </c>
      <c r="J75" s="2"/>
      <c r="K75" s="2">
        <f>I75-J75</f>
        <v>300000</v>
      </c>
      <c r="L75" s="49"/>
      <c r="M75" s="49"/>
      <c r="N75" s="49"/>
      <c r="O75" s="49"/>
      <c r="P75" s="49"/>
      <c r="Q75" s="25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25"/>
      <c r="AS75" s="25"/>
      <c r="AT75" s="25"/>
      <c r="AU75" s="25">
        <f>I75-Q75-AR75</f>
        <v>300000</v>
      </c>
      <c r="AV75" s="25"/>
      <c r="AW75" s="25"/>
      <c r="AX75" s="25">
        <f>AU75</f>
        <v>300000</v>
      </c>
      <c r="AY75" s="49"/>
      <c r="AZ75" s="2"/>
      <c r="BA75" s="49"/>
      <c r="BB75" s="49"/>
      <c r="BC75" s="49"/>
      <c r="BD75" s="49">
        <f>3525.9+13046.09+4667.01</f>
        <v>21239</v>
      </c>
      <c r="BE75" s="2"/>
      <c r="BF75" s="2"/>
      <c r="BG75" s="2">
        <f t="shared" si="53"/>
        <v>278761</v>
      </c>
      <c r="BH75" s="2"/>
      <c r="BI75" s="2"/>
      <c r="BJ75" s="2"/>
      <c r="BK75" s="2"/>
      <c r="BL75" s="2"/>
      <c r="BM75" s="2">
        <v>129158.71</v>
      </c>
      <c r="BN75" s="2"/>
      <c r="BO75" s="2"/>
      <c r="BP75" s="2"/>
      <c r="BQ75" s="2"/>
      <c r="BR75" s="397">
        <v>13</v>
      </c>
      <c r="BS75" s="118"/>
      <c r="BT75" s="118"/>
      <c r="BU75" s="100">
        <v>12</v>
      </c>
      <c r="BV75" s="118"/>
      <c r="BW75" s="121"/>
      <c r="BX75" s="150">
        <v>11</v>
      </c>
      <c r="BY75" s="121"/>
      <c r="BZ75" s="100"/>
      <c r="CA75" s="80"/>
      <c r="CB75" s="100"/>
      <c r="CC75" s="100"/>
      <c r="CD75" s="100"/>
      <c r="CE75" s="100"/>
      <c r="CF75" s="100"/>
      <c r="CG75" s="100"/>
      <c r="CH75" s="397"/>
      <c r="CI75" s="100"/>
      <c r="CJ75" s="100"/>
      <c r="CK75" s="100"/>
      <c r="CL75" s="100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</row>
    <row r="76" spans="1:164" s="17" customFormat="1" ht="12.75" hidden="1">
      <c r="A76" s="322"/>
      <c r="B76" s="311"/>
      <c r="C76" s="284" t="s">
        <v>30</v>
      </c>
      <c r="D76" s="360"/>
      <c r="E76" s="9"/>
      <c r="F76" s="2" t="s">
        <v>18</v>
      </c>
      <c r="G76" s="2">
        <v>3</v>
      </c>
      <c r="H76" s="2">
        <v>250000</v>
      </c>
      <c r="I76" s="2">
        <f>G76*H76</f>
        <v>750000</v>
      </c>
      <c r="J76" s="49"/>
      <c r="K76" s="2">
        <f>I76-J76</f>
        <v>750000</v>
      </c>
      <c r="L76" s="49"/>
      <c r="M76" s="49"/>
      <c r="N76" s="49"/>
      <c r="O76" s="49"/>
      <c r="P76" s="49"/>
      <c r="Q76" s="25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25"/>
      <c r="AS76" s="25"/>
      <c r="AT76" s="25"/>
      <c r="AU76" s="25">
        <f>I76-Q76-AR76</f>
        <v>750000</v>
      </c>
      <c r="AV76" s="25"/>
      <c r="AW76" s="25"/>
      <c r="AX76" s="25">
        <f>AU76</f>
        <v>750000</v>
      </c>
      <c r="AY76" s="49"/>
      <c r="AZ76" s="2"/>
      <c r="BA76" s="49"/>
      <c r="BB76" s="49"/>
      <c r="BC76" s="49"/>
      <c r="BD76" s="49"/>
      <c r="BE76" s="2"/>
      <c r="BF76" s="2"/>
      <c r="BG76" s="2">
        <f t="shared" si="53"/>
        <v>750000</v>
      </c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397">
        <v>4</v>
      </c>
      <c r="BS76" s="118"/>
      <c r="BT76" s="118"/>
      <c r="BU76" s="100">
        <f>BR76-BT76</f>
        <v>4</v>
      </c>
      <c r="BV76" s="118"/>
      <c r="BW76" s="121"/>
      <c r="BX76" s="150">
        <f>BU76-BW76</f>
        <v>4</v>
      </c>
      <c r="BY76" s="121"/>
      <c r="BZ76" s="100"/>
      <c r="CA76" s="80"/>
      <c r="CB76" s="100"/>
      <c r="CC76" s="100"/>
      <c r="CD76" s="100"/>
      <c r="CE76" s="100"/>
      <c r="CF76" s="100"/>
      <c r="CG76" s="100"/>
      <c r="CH76" s="397"/>
      <c r="CI76" s="100"/>
      <c r="CJ76" s="100"/>
      <c r="CK76" s="100"/>
      <c r="CL76" s="100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</row>
    <row r="77" spans="1:164" s="17" customFormat="1" ht="12.75" hidden="1">
      <c r="A77" s="322"/>
      <c r="B77" s="311"/>
      <c r="C77" s="284" t="s">
        <v>51</v>
      </c>
      <c r="D77" s="360"/>
      <c r="E77" s="9"/>
      <c r="F77" s="2" t="s">
        <v>18</v>
      </c>
      <c r="G77" s="2">
        <v>12</v>
      </c>
      <c r="H77" s="2">
        <v>25000</v>
      </c>
      <c r="I77" s="2">
        <f>H77*G77</f>
        <v>300000</v>
      </c>
      <c r="J77" s="2"/>
      <c r="K77" s="2">
        <f>I77-J77</f>
        <v>300000</v>
      </c>
      <c r="L77" s="49"/>
      <c r="M77" s="49"/>
      <c r="N77" s="49"/>
      <c r="O77" s="49"/>
      <c r="P77" s="49"/>
      <c r="Q77" s="25">
        <v>25000</v>
      </c>
      <c r="R77" s="49"/>
      <c r="S77" s="49"/>
      <c r="T77" s="49"/>
      <c r="U77" s="49"/>
      <c r="V77" s="49"/>
      <c r="W77" s="49">
        <v>8000</v>
      </c>
      <c r="X77" s="49"/>
      <c r="Y77" s="49"/>
      <c r="Z77" s="49">
        <v>25000</v>
      </c>
      <c r="AA77" s="49"/>
      <c r="AB77" s="49"/>
      <c r="AC77" s="49">
        <v>8000</v>
      </c>
      <c r="AD77" s="49"/>
      <c r="AE77" s="49"/>
      <c r="AF77" s="49"/>
      <c r="AG77" s="49"/>
      <c r="AH77" s="49"/>
      <c r="AI77" s="49">
        <v>9000</v>
      </c>
      <c r="AJ77" s="49"/>
      <c r="AK77" s="49"/>
      <c r="AL77" s="49"/>
      <c r="AM77" s="49"/>
      <c r="AN77" s="49"/>
      <c r="AO77" s="49">
        <f>W77+AC77+AI77</f>
        <v>25000</v>
      </c>
      <c r="AP77" s="49"/>
      <c r="AQ77" s="49"/>
      <c r="AR77" s="25">
        <v>25000</v>
      </c>
      <c r="AS77" s="25"/>
      <c r="AT77" s="25"/>
      <c r="AU77" s="25">
        <f>I77-Q77-AR77</f>
        <v>250000</v>
      </c>
      <c r="AV77" s="25"/>
      <c r="AW77" s="25"/>
      <c r="AX77" s="25">
        <f>AU77</f>
        <v>250000</v>
      </c>
      <c r="AY77" s="49"/>
      <c r="AZ77" s="2"/>
      <c r="BA77" s="49"/>
      <c r="BB77" s="49"/>
      <c r="BC77" s="49"/>
      <c r="BD77" s="49">
        <v>25000</v>
      </c>
      <c r="BE77" s="2"/>
      <c r="BF77" s="2"/>
      <c r="BG77" s="2">
        <f t="shared" si="53"/>
        <v>225000</v>
      </c>
      <c r="BH77" s="2"/>
      <c r="BI77" s="2"/>
      <c r="BJ77" s="2"/>
      <c r="BK77" s="2"/>
      <c r="BL77" s="2"/>
      <c r="BM77" s="2">
        <v>25000</v>
      </c>
      <c r="BN77" s="2"/>
      <c r="BO77" s="2"/>
      <c r="BP77" s="2"/>
      <c r="BQ77" s="2"/>
      <c r="BR77" s="397">
        <v>13</v>
      </c>
      <c r="BS77" s="118"/>
      <c r="BT77" s="118"/>
      <c r="BU77" s="100">
        <v>12</v>
      </c>
      <c r="BV77" s="118"/>
      <c r="BW77" s="118"/>
      <c r="BX77" s="150">
        <v>11</v>
      </c>
      <c r="BY77" s="118"/>
      <c r="BZ77" s="100"/>
      <c r="CA77" s="80"/>
      <c r="CB77" s="100"/>
      <c r="CC77" s="100"/>
      <c r="CD77" s="100"/>
      <c r="CE77" s="100"/>
      <c r="CF77" s="100"/>
      <c r="CG77" s="100"/>
      <c r="CH77" s="397"/>
      <c r="CI77" s="100"/>
      <c r="CJ77" s="100"/>
      <c r="CK77" s="100"/>
      <c r="CL77" s="100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</row>
    <row r="78" spans="1:164" s="40" customFormat="1" ht="12.75" hidden="1">
      <c r="A78" s="432"/>
      <c r="B78" s="433"/>
      <c r="C78" s="286" t="s">
        <v>88</v>
      </c>
      <c r="D78" s="365"/>
      <c r="E78" s="15"/>
      <c r="F78" s="14"/>
      <c r="G78" s="14"/>
      <c r="H78" s="14"/>
      <c r="I78" s="14"/>
      <c r="J78" s="14"/>
      <c r="K78" s="14"/>
      <c r="L78" s="61"/>
      <c r="M78" s="61"/>
      <c r="N78" s="61"/>
      <c r="O78" s="61"/>
      <c r="P78" s="61"/>
      <c r="Q78" s="60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0"/>
      <c r="AS78" s="60"/>
      <c r="AT78" s="60"/>
      <c r="AU78" s="60"/>
      <c r="AV78" s="60"/>
      <c r="AW78" s="60"/>
      <c r="AX78" s="60"/>
      <c r="AY78" s="61"/>
      <c r="AZ78" s="14"/>
      <c r="BA78" s="61"/>
      <c r="BB78" s="61"/>
      <c r="BC78" s="61"/>
      <c r="BD78" s="61">
        <v>140455.01</v>
      </c>
      <c r="BE78" s="14"/>
      <c r="BF78" s="14"/>
      <c r="BG78" s="14">
        <f t="shared" si="53"/>
        <v>-140455.01</v>
      </c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16"/>
      <c r="BS78" s="182"/>
      <c r="BT78" s="182"/>
      <c r="BU78" s="100">
        <f>BR78-BT78</f>
        <v>0</v>
      </c>
      <c r="BV78" s="182"/>
      <c r="BW78" s="183"/>
      <c r="BX78" s="150">
        <f>BU78-BW78</f>
        <v>0</v>
      </c>
      <c r="BY78" s="183"/>
      <c r="BZ78" s="116"/>
      <c r="CA78" s="101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</row>
    <row r="79" spans="1:164" s="252" customFormat="1" ht="19.5" customHeight="1" hidden="1">
      <c r="A79" s="434" t="s">
        <v>37</v>
      </c>
      <c r="B79" s="435"/>
      <c r="C79" s="287"/>
      <c r="D79" s="363"/>
      <c r="E79" s="33"/>
      <c r="F79" s="34"/>
      <c r="G79" s="55"/>
      <c r="H79" s="34"/>
      <c r="I79" s="32" t="e">
        <f>I71+I72+#REF!</f>
        <v>#REF!</v>
      </c>
      <c r="J79" s="32" t="e">
        <f>J71+J72+#REF!</f>
        <v>#REF!</v>
      </c>
      <c r="K79" s="32" t="e">
        <f>K71+K72+#REF!</f>
        <v>#REF!</v>
      </c>
      <c r="L79" s="32" t="e">
        <f>L71+L72+#REF!</f>
        <v>#REF!</v>
      </c>
      <c r="M79" s="32" t="e">
        <f>M71+M72+#REF!</f>
        <v>#REF!</v>
      </c>
      <c r="N79" s="32" t="e">
        <f>N71+N72+#REF!</f>
        <v>#REF!</v>
      </c>
      <c r="O79" s="32" t="e">
        <f>O71+O72+#REF!</f>
        <v>#REF!</v>
      </c>
      <c r="P79" s="32" t="e">
        <f>P71+P72+#REF!</f>
        <v>#REF!</v>
      </c>
      <c r="Q79" s="32" t="e">
        <f>Q71+Q72+#REF!</f>
        <v>#REF!</v>
      </c>
      <c r="R79" s="32" t="e">
        <f>R71+R72+#REF!</f>
        <v>#REF!</v>
      </c>
      <c r="S79" s="32" t="e">
        <f>S71+S72+#REF!</f>
        <v>#REF!</v>
      </c>
      <c r="T79" s="32" t="e">
        <f>T71+T72+#REF!</f>
        <v>#REF!</v>
      </c>
      <c r="U79" s="32" t="e">
        <f>U71+U72+#REF!</f>
        <v>#REF!</v>
      </c>
      <c r="V79" s="32" t="e">
        <f>V71+V72+#REF!</f>
        <v>#REF!</v>
      </c>
      <c r="W79" s="32" t="e">
        <f>W71+W72+#REF!</f>
        <v>#REF!</v>
      </c>
      <c r="X79" s="32" t="e">
        <f>X71+X72+#REF!</f>
        <v>#REF!</v>
      </c>
      <c r="Y79" s="32" t="e">
        <f>Y71+Y72+#REF!</f>
        <v>#REF!</v>
      </c>
      <c r="Z79" s="32" t="e">
        <f>Z71+Z72+#REF!</f>
        <v>#REF!</v>
      </c>
      <c r="AA79" s="32" t="e">
        <f>AA71+AA72+#REF!</f>
        <v>#REF!</v>
      </c>
      <c r="AB79" s="32" t="e">
        <f>AB71+AB72+#REF!</f>
        <v>#REF!</v>
      </c>
      <c r="AC79" s="32" t="e">
        <f>AC71+AC72+#REF!</f>
        <v>#REF!</v>
      </c>
      <c r="AD79" s="32" t="e">
        <f>AD71+AD72+#REF!</f>
        <v>#REF!</v>
      </c>
      <c r="AE79" s="32" t="e">
        <f>AE71+AE72+#REF!</f>
        <v>#REF!</v>
      </c>
      <c r="AF79" s="32" t="e">
        <f>AF71+AF72+#REF!</f>
        <v>#REF!</v>
      </c>
      <c r="AG79" s="32" t="e">
        <f>AG71+AG72+#REF!</f>
        <v>#REF!</v>
      </c>
      <c r="AH79" s="32" t="e">
        <f>AH71+AH72+#REF!</f>
        <v>#REF!</v>
      </c>
      <c r="AI79" s="32" t="e">
        <f>AI71+AI72+#REF!</f>
        <v>#REF!</v>
      </c>
      <c r="AJ79" s="32" t="e">
        <f>AJ71+AJ72+#REF!</f>
        <v>#REF!</v>
      </c>
      <c r="AK79" s="32" t="e">
        <f>AK71+AK72+#REF!</f>
        <v>#REF!</v>
      </c>
      <c r="AL79" s="32" t="e">
        <f>AL71+AL72+#REF!</f>
        <v>#REF!</v>
      </c>
      <c r="AM79" s="32" t="e">
        <f>AM71+AM72+#REF!</f>
        <v>#REF!</v>
      </c>
      <c r="AN79" s="32" t="e">
        <f>AN71+AN72+#REF!</f>
        <v>#REF!</v>
      </c>
      <c r="AO79" s="32" t="e">
        <f>AO71+AO72+#REF!</f>
        <v>#REF!</v>
      </c>
      <c r="AP79" s="32" t="e">
        <f>AP71+AP72+#REF!</f>
        <v>#REF!</v>
      </c>
      <c r="AQ79" s="32" t="e">
        <f>AQ71+AQ72+#REF!</f>
        <v>#REF!</v>
      </c>
      <c r="AR79" s="32" t="e">
        <f>AR71+AR72+#REF!</f>
        <v>#REF!</v>
      </c>
      <c r="AS79" s="32" t="e">
        <f>AS71+AS72+#REF!</f>
        <v>#REF!</v>
      </c>
      <c r="AT79" s="32" t="e">
        <f>AT71+AT72+#REF!</f>
        <v>#REF!</v>
      </c>
      <c r="AU79" s="32" t="e">
        <f>AU71+AU72+#REF!</f>
        <v>#REF!</v>
      </c>
      <c r="AV79" s="32" t="e">
        <f>AV71+AV72+#REF!</f>
        <v>#REF!</v>
      </c>
      <c r="AW79" s="32" t="e">
        <f>AW71+AW72+#REF!</f>
        <v>#REF!</v>
      </c>
      <c r="AX79" s="32" t="e">
        <f>AX71+AX72+#REF!</f>
        <v>#REF!</v>
      </c>
      <c r="AY79" s="32" t="e">
        <f>AY71+AY72+#REF!</f>
        <v>#REF!</v>
      </c>
      <c r="AZ79" s="32" t="e">
        <f>AZ71+AZ72+#REF!</f>
        <v>#REF!</v>
      </c>
      <c r="BA79" s="32" t="e">
        <f>BA71+BA72+#REF!</f>
        <v>#REF!</v>
      </c>
      <c r="BB79" s="32" t="e">
        <f>BB71+BB72+#REF!</f>
        <v>#REF!</v>
      </c>
      <c r="BC79" s="32" t="e">
        <f>BC71+BC72+#REF!</f>
        <v>#REF!</v>
      </c>
      <c r="BD79" s="32" t="e">
        <f>BD71+BD72+#REF!</f>
        <v>#REF!</v>
      </c>
      <c r="BE79" s="32" t="e">
        <f>BE71+BE72+#REF!</f>
        <v>#REF!</v>
      </c>
      <c r="BF79" s="32" t="e">
        <f>BF71+BF72+#REF!</f>
        <v>#REF!</v>
      </c>
      <c r="BG79" s="32" t="e">
        <f>BG71+BG72+#REF!</f>
        <v>#REF!</v>
      </c>
      <c r="BH79" s="32" t="e">
        <f>BH71+BH72+#REF!</f>
        <v>#REF!</v>
      </c>
      <c r="BI79" s="32" t="e">
        <f>BI71+BI72+#REF!</f>
        <v>#REF!</v>
      </c>
      <c r="BJ79" s="32" t="e">
        <f>BJ71+BJ72+#REF!</f>
        <v>#REF!</v>
      </c>
      <c r="BK79" s="32" t="e">
        <f>BK71+BK72+#REF!</f>
        <v>#REF!</v>
      </c>
      <c r="BL79" s="32" t="e">
        <f>BL71+BL72+#REF!</f>
        <v>#REF!</v>
      </c>
      <c r="BM79" s="32" t="e">
        <f>BM71+BM72+#REF!</f>
        <v>#REF!</v>
      </c>
      <c r="BN79" s="32" t="e">
        <f>BN71+BN72+#REF!</f>
        <v>#REF!</v>
      </c>
      <c r="BO79" s="32" t="e">
        <f>BO71+BO72+#REF!</f>
        <v>#REF!</v>
      </c>
      <c r="BP79" s="32" t="e">
        <f>BP71+BP72+#REF!</f>
        <v>#REF!</v>
      </c>
      <c r="BQ79" s="32" t="e">
        <f>BQ71+BQ72+#REF!</f>
        <v>#REF!</v>
      </c>
      <c r="BR79" s="181" t="e">
        <f>BR71+BR72+#REF!</f>
        <v>#REF!</v>
      </c>
      <c r="BS79" s="181" t="e">
        <f>BS71+BS72+#REF!</f>
        <v>#REF!</v>
      </c>
      <c r="BT79" s="181" t="e">
        <f>BT71+BT72+#REF!</f>
        <v>#REF!</v>
      </c>
      <c r="BU79" s="181" t="e">
        <f>BU71+BU72+#REF!</f>
        <v>#REF!</v>
      </c>
      <c r="BV79" s="181" t="e">
        <f>BV71+BV72+#REF!</f>
        <v>#REF!</v>
      </c>
      <c r="BW79" s="181" t="e">
        <f>BW71+BW72+#REF!</f>
        <v>#REF!</v>
      </c>
      <c r="BX79" s="181" t="e">
        <f>BX71+BX72+#REF!</f>
        <v>#REF!</v>
      </c>
      <c r="BY79" s="181" t="e">
        <f>BY71+BY72+#REF!</f>
        <v>#REF!</v>
      </c>
      <c r="BZ79" s="181" t="e">
        <f>BZ71+BZ72+#REF!</f>
        <v>#REF!</v>
      </c>
      <c r="CA79" s="125"/>
      <c r="CB79" s="181" t="e">
        <f>CB71+CB72+#REF!</f>
        <v>#REF!</v>
      </c>
      <c r="CC79" s="181" t="e">
        <f>CC71+CC72+#REF!</f>
        <v>#REF!</v>
      </c>
      <c r="CD79" s="181" t="e">
        <f>CD71+CD72+#REF!</f>
        <v>#REF!</v>
      </c>
      <c r="CE79" s="181" t="e">
        <f>CE71+CE72+#REF!</f>
        <v>#REF!</v>
      </c>
      <c r="CF79" s="181" t="e">
        <f>CF71+CF72+#REF!</f>
        <v>#REF!</v>
      </c>
      <c r="CG79" s="181" t="e">
        <f>CG71+CG72+#REF!</f>
        <v>#REF!</v>
      </c>
      <c r="CH79" s="181" t="e">
        <f>CH71+CH72+#REF!</f>
        <v>#REF!</v>
      </c>
      <c r="CI79" s="181" t="e">
        <f>CI71+CI72+#REF!</f>
        <v>#REF!</v>
      </c>
      <c r="CJ79" s="181"/>
      <c r="CK79" s="181"/>
      <c r="CL79" s="181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</row>
    <row r="80" spans="1:164" s="38" customFormat="1" ht="15" customHeight="1" hidden="1">
      <c r="A80" s="424" t="s">
        <v>38</v>
      </c>
      <c r="B80" s="424"/>
      <c r="C80" s="424"/>
      <c r="D80" s="353"/>
      <c r="E80" s="353"/>
      <c r="F80" s="6"/>
      <c r="G80" s="50"/>
      <c r="H80" s="6"/>
      <c r="I80" s="7">
        <f>SUM(I81:I91)</f>
        <v>2530000</v>
      </c>
      <c r="J80" s="7">
        <f aca="true" t="shared" si="54" ref="J80:BP80">SUM(J81:J91)</f>
        <v>0</v>
      </c>
      <c r="K80" s="7">
        <f t="shared" si="54"/>
        <v>3760000</v>
      </c>
      <c r="L80" s="7">
        <f t="shared" si="54"/>
        <v>0</v>
      </c>
      <c r="M80" s="7">
        <f t="shared" si="54"/>
        <v>0</v>
      </c>
      <c r="N80" s="7">
        <f t="shared" si="54"/>
        <v>0</v>
      </c>
      <c r="O80" s="7">
        <f t="shared" si="54"/>
        <v>0</v>
      </c>
      <c r="P80" s="7">
        <f t="shared" si="54"/>
        <v>0</v>
      </c>
      <c r="Q80" s="7">
        <f t="shared" si="54"/>
        <v>119200</v>
      </c>
      <c r="R80" s="7">
        <f t="shared" si="54"/>
        <v>0</v>
      </c>
      <c r="S80" s="7">
        <f t="shared" si="54"/>
        <v>0</v>
      </c>
      <c r="T80" s="7">
        <f t="shared" si="54"/>
        <v>0</v>
      </c>
      <c r="U80" s="7">
        <f t="shared" si="54"/>
        <v>0</v>
      </c>
      <c r="V80" s="7">
        <f t="shared" si="54"/>
        <v>0</v>
      </c>
      <c r="W80" s="7">
        <f t="shared" si="54"/>
        <v>0</v>
      </c>
      <c r="X80" s="7">
        <f t="shared" si="54"/>
        <v>0</v>
      </c>
      <c r="Y80" s="7">
        <f t="shared" si="54"/>
        <v>0</v>
      </c>
      <c r="Z80" s="7">
        <f t="shared" si="54"/>
        <v>0</v>
      </c>
      <c r="AA80" s="7">
        <f t="shared" si="54"/>
        <v>0</v>
      </c>
      <c r="AB80" s="7">
        <f t="shared" si="54"/>
        <v>0</v>
      </c>
      <c r="AC80" s="7">
        <f t="shared" si="54"/>
        <v>0</v>
      </c>
      <c r="AD80" s="7">
        <f t="shared" si="54"/>
        <v>0</v>
      </c>
      <c r="AE80" s="7">
        <f t="shared" si="54"/>
        <v>0</v>
      </c>
      <c r="AF80" s="7">
        <f t="shared" si="54"/>
        <v>0</v>
      </c>
      <c r="AG80" s="7">
        <f t="shared" si="54"/>
        <v>0</v>
      </c>
      <c r="AH80" s="7">
        <f t="shared" si="54"/>
        <v>0</v>
      </c>
      <c r="AI80" s="7">
        <f t="shared" si="54"/>
        <v>0</v>
      </c>
      <c r="AJ80" s="7">
        <f t="shared" si="54"/>
        <v>0</v>
      </c>
      <c r="AK80" s="7">
        <f t="shared" si="54"/>
        <v>0</v>
      </c>
      <c r="AL80" s="7">
        <f t="shared" si="54"/>
        <v>0</v>
      </c>
      <c r="AM80" s="7">
        <f t="shared" si="54"/>
        <v>0</v>
      </c>
      <c r="AN80" s="7">
        <f t="shared" si="54"/>
        <v>0</v>
      </c>
      <c r="AO80" s="7">
        <f t="shared" si="54"/>
        <v>83480</v>
      </c>
      <c r="AP80" s="7">
        <f t="shared" si="54"/>
        <v>0</v>
      </c>
      <c r="AQ80" s="7">
        <f t="shared" si="54"/>
        <v>0</v>
      </c>
      <c r="AR80" s="7">
        <f t="shared" si="54"/>
        <v>83480</v>
      </c>
      <c r="AS80" s="7">
        <f t="shared" si="54"/>
        <v>0</v>
      </c>
      <c r="AT80" s="7">
        <f t="shared" si="54"/>
        <v>0</v>
      </c>
      <c r="AU80" s="7">
        <f>SUM(AU81:AU91)</f>
        <v>2327320</v>
      </c>
      <c r="AV80" s="7">
        <f t="shared" si="54"/>
        <v>0</v>
      </c>
      <c r="AW80" s="7">
        <f t="shared" si="54"/>
        <v>0</v>
      </c>
      <c r="AX80" s="7">
        <f t="shared" si="54"/>
        <v>2364120</v>
      </c>
      <c r="AY80" s="7">
        <f t="shared" si="54"/>
        <v>0</v>
      </c>
      <c r="AZ80" s="7">
        <f t="shared" si="54"/>
        <v>0</v>
      </c>
      <c r="BA80" s="7">
        <f t="shared" si="54"/>
        <v>0</v>
      </c>
      <c r="BB80" s="7">
        <f t="shared" si="54"/>
        <v>0</v>
      </c>
      <c r="BC80" s="7">
        <f t="shared" si="54"/>
        <v>0</v>
      </c>
      <c r="BD80" s="7">
        <f t="shared" si="54"/>
        <v>154332.82</v>
      </c>
      <c r="BE80" s="7">
        <f t="shared" si="54"/>
        <v>0</v>
      </c>
      <c r="BF80" s="7">
        <f t="shared" si="54"/>
        <v>0</v>
      </c>
      <c r="BG80" s="7">
        <f t="shared" si="54"/>
        <v>2260067.18</v>
      </c>
      <c r="BH80" s="7">
        <f t="shared" si="54"/>
        <v>0</v>
      </c>
      <c r="BI80" s="7">
        <f t="shared" si="54"/>
        <v>0</v>
      </c>
      <c r="BJ80" s="7">
        <f t="shared" si="54"/>
        <v>0</v>
      </c>
      <c r="BK80" s="7">
        <f t="shared" si="54"/>
        <v>0</v>
      </c>
      <c r="BL80" s="7">
        <f t="shared" si="54"/>
        <v>0</v>
      </c>
      <c r="BM80" s="7">
        <f t="shared" si="54"/>
        <v>152962.82</v>
      </c>
      <c r="BN80" s="7">
        <f t="shared" si="54"/>
        <v>0</v>
      </c>
      <c r="BO80" s="7">
        <f t="shared" si="54"/>
        <v>0</v>
      </c>
      <c r="BP80" s="7">
        <f t="shared" si="54"/>
        <v>0</v>
      </c>
      <c r="BQ80" s="7">
        <f>SUM(BQ81:BQ91)</f>
        <v>0</v>
      </c>
      <c r="BR80" s="164"/>
      <c r="BS80" s="164">
        <f aca="true" t="shared" si="55" ref="BS80:BX80">SUM(BS81:BS91)</f>
        <v>0</v>
      </c>
      <c r="BT80" s="164">
        <f t="shared" si="55"/>
        <v>0</v>
      </c>
      <c r="BU80" s="164">
        <f t="shared" si="55"/>
        <v>12</v>
      </c>
      <c r="BV80" s="164">
        <f t="shared" si="55"/>
        <v>0</v>
      </c>
      <c r="BW80" s="164">
        <f t="shared" si="55"/>
        <v>0</v>
      </c>
      <c r="BX80" s="164">
        <f t="shared" si="55"/>
        <v>11</v>
      </c>
      <c r="BY80" s="164">
        <f aca="true" t="shared" si="56" ref="BY80:CI80">SUM(BY81:BY91)</f>
        <v>0</v>
      </c>
      <c r="BZ80" s="164">
        <f t="shared" si="56"/>
        <v>0</v>
      </c>
      <c r="CA80" s="125"/>
      <c r="CB80" s="164">
        <f t="shared" si="56"/>
        <v>0</v>
      </c>
      <c r="CC80" s="164">
        <f t="shared" si="56"/>
        <v>0</v>
      </c>
      <c r="CD80" s="164">
        <f t="shared" si="56"/>
        <v>0</v>
      </c>
      <c r="CE80" s="164">
        <f t="shared" si="56"/>
        <v>0</v>
      </c>
      <c r="CF80" s="164">
        <f t="shared" si="56"/>
        <v>0</v>
      </c>
      <c r="CG80" s="164">
        <f t="shared" si="56"/>
        <v>0</v>
      </c>
      <c r="CH80" s="164">
        <f t="shared" si="56"/>
        <v>0</v>
      </c>
      <c r="CI80" s="164">
        <f t="shared" si="56"/>
        <v>0</v>
      </c>
      <c r="CJ80" s="164"/>
      <c r="CK80" s="164"/>
      <c r="CL80" s="164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</row>
    <row r="81" spans="1:164" s="251" customFormat="1" ht="12.75" hidden="1">
      <c r="A81" s="436"/>
      <c r="B81" s="426"/>
      <c r="C81" s="282" t="s">
        <v>19</v>
      </c>
      <c r="D81" s="362"/>
      <c r="E81" s="427"/>
      <c r="F81" s="2" t="s">
        <v>18</v>
      </c>
      <c r="G81" s="2">
        <v>15</v>
      </c>
      <c r="H81" s="2">
        <v>80000</v>
      </c>
      <c r="I81" s="2">
        <f>H81*G81</f>
        <v>1200000</v>
      </c>
      <c r="J81" s="2"/>
      <c r="K81" s="2">
        <f>I81-J81</f>
        <v>1200000</v>
      </c>
      <c r="L81" s="49"/>
      <c r="M81" s="49"/>
      <c r="N81" s="49"/>
      <c r="O81" s="49"/>
      <c r="P81" s="49"/>
      <c r="Q81" s="11">
        <v>82400</v>
      </c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>
        <v>83480</v>
      </c>
      <c r="AP81" s="49"/>
      <c r="AQ81" s="49"/>
      <c r="AR81" s="25">
        <v>83480</v>
      </c>
      <c r="AS81" s="25"/>
      <c r="AT81" s="25"/>
      <c r="AU81" s="25">
        <f>I81-Q81-AR81</f>
        <v>1034120</v>
      </c>
      <c r="AV81" s="25"/>
      <c r="AW81" s="25"/>
      <c r="AX81" s="25">
        <f>AU81</f>
        <v>1034120</v>
      </c>
      <c r="AY81" s="71"/>
      <c r="AZ81" s="28"/>
      <c r="BA81" s="71"/>
      <c r="BB81" s="71"/>
      <c r="BC81" s="71"/>
      <c r="BD81" s="49">
        <v>82400</v>
      </c>
      <c r="BE81" s="28"/>
      <c r="BF81" s="28"/>
      <c r="BG81" s="2">
        <v>1002000</v>
      </c>
      <c r="BH81" s="28"/>
      <c r="BI81" s="28"/>
      <c r="BJ81" s="28"/>
      <c r="BK81" s="28"/>
      <c r="BL81" s="28"/>
      <c r="BM81" s="428">
        <v>83480</v>
      </c>
      <c r="BN81" s="28"/>
      <c r="BO81" s="28"/>
      <c r="BP81" s="28"/>
      <c r="BQ81" s="2"/>
      <c r="BR81" s="172">
        <v>13</v>
      </c>
      <c r="BS81" s="172"/>
      <c r="BT81" s="172"/>
      <c r="BU81" s="172">
        <v>12</v>
      </c>
      <c r="BV81" s="172"/>
      <c r="BW81" s="174"/>
      <c r="BX81" s="174">
        <v>11</v>
      </c>
      <c r="BY81" s="174"/>
      <c r="BZ81" s="174"/>
      <c r="CA81" s="147"/>
      <c r="CB81" s="174"/>
      <c r="CC81" s="174"/>
      <c r="CD81" s="174"/>
      <c r="CE81" s="172"/>
      <c r="CF81" s="172"/>
      <c r="CG81" s="172"/>
      <c r="CH81" s="172"/>
      <c r="CI81" s="172"/>
      <c r="CJ81" s="172"/>
      <c r="CK81" s="172"/>
      <c r="CL81" s="172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</row>
    <row r="82" spans="1:164" s="17" customFormat="1" ht="21" hidden="1">
      <c r="A82" s="436"/>
      <c r="B82" s="426"/>
      <c r="C82" s="282" t="s">
        <v>5</v>
      </c>
      <c r="D82" s="362"/>
      <c r="E82" s="427"/>
      <c r="F82" s="11"/>
      <c r="G82" s="25"/>
      <c r="H82" s="11"/>
      <c r="I82" s="2">
        <v>100000</v>
      </c>
      <c r="J82" s="49"/>
      <c r="K82" s="2">
        <f>I82-J82</f>
        <v>100000</v>
      </c>
      <c r="L82" s="49"/>
      <c r="M82" s="49"/>
      <c r="N82" s="49"/>
      <c r="O82" s="49"/>
      <c r="P82" s="49"/>
      <c r="Q82" s="25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25"/>
      <c r="AS82" s="25"/>
      <c r="AT82" s="25"/>
      <c r="AU82" s="25">
        <f>I82-Q82-AR82</f>
        <v>100000</v>
      </c>
      <c r="AV82" s="25"/>
      <c r="AW82" s="25"/>
      <c r="AX82" s="25">
        <f aca="true" t="shared" si="57" ref="AX82:AX89">AU82</f>
        <v>100000</v>
      </c>
      <c r="AY82" s="49"/>
      <c r="AZ82" s="2"/>
      <c r="BA82" s="49"/>
      <c r="BB82" s="49"/>
      <c r="BC82" s="49"/>
      <c r="BD82" s="49"/>
      <c r="BE82" s="2"/>
      <c r="BF82" s="2"/>
      <c r="BG82" s="2">
        <f aca="true" t="shared" si="58" ref="BG82:BG91">AX82-BD82</f>
        <v>100000</v>
      </c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397"/>
      <c r="BS82" s="118"/>
      <c r="BT82" s="118"/>
      <c r="BU82" s="172">
        <f aca="true" t="shared" si="59" ref="BU82:BU87">BR82-BT82</f>
        <v>0</v>
      </c>
      <c r="BV82" s="118"/>
      <c r="BW82" s="121"/>
      <c r="BX82" s="174">
        <f aca="true" t="shared" si="60" ref="BX82:BX91">BU82-BW82</f>
        <v>0</v>
      </c>
      <c r="BY82" s="121"/>
      <c r="BZ82" s="100"/>
      <c r="CA82" s="80"/>
      <c r="CB82" s="100"/>
      <c r="CC82" s="100"/>
      <c r="CD82" s="172"/>
      <c r="CE82" s="100"/>
      <c r="CF82" s="100"/>
      <c r="CG82" s="100"/>
      <c r="CH82" s="397"/>
      <c r="CI82" s="100"/>
      <c r="CJ82" s="100"/>
      <c r="CK82" s="100"/>
      <c r="CL82" s="100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</row>
    <row r="83" spans="1:164" s="251" customFormat="1" ht="21" hidden="1">
      <c r="A83" s="436"/>
      <c r="B83" s="426"/>
      <c r="C83" s="282" t="s">
        <v>6</v>
      </c>
      <c r="D83" s="362"/>
      <c r="E83" s="427"/>
      <c r="F83" s="428"/>
      <c r="G83" s="71"/>
      <c r="H83" s="428"/>
      <c r="I83" s="28"/>
      <c r="J83" s="28">
        <f>SUM(J84:J87)</f>
        <v>0</v>
      </c>
      <c r="K83" s="28">
        <f>SUM(K84:K87)</f>
        <v>1230000</v>
      </c>
      <c r="L83" s="28">
        <f>SUM(L84:L87)</f>
        <v>0</v>
      </c>
      <c r="M83" s="28">
        <f>SUM(M84:M87)</f>
        <v>0</v>
      </c>
      <c r="N83" s="28">
        <f>SUM(N84:N87)</f>
        <v>0</v>
      </c>
      <c r="O83" s="28"/>
      <c r="P83" s="28"/>
      <c r="Q83" s="28"/>
      <c r="R83" s="28">
        <f aca="true" t="shared" si="61" ref="R83:AO83">SUM(R84:R87)</f>
        <v>0</v>
      </c>
      <c r="S83" s="28">
        <f t="shared" si="61"/>
        <v>0</v>
      </c>
      <c r="T83" s="28">
        <f t="shared" si="61"/>
        <v>0</v>
      </c>
      <c r="U83" s="28">
        <f t="shared" si="61"/>
        <v>0</v>
      </c>
      <c r="V83" s="28">
        <f t="shared" si="61"/>
        <v>0</v>
      </c>
      <c r="W83" s="28">
        <f t="shared" si="61"/>
        <v>0</v>
      </c>
      <c r="X83" s="28">
        <f t="shared" si="61"/>
        <v>0</v>
      </c>
      <c r="Y83" s="28">
        <f t="shared" si="61"/>
        <v>0</v>
      </c>
      <c r="Z83" s="28">
        <f t="shared" si="61"/>
        <v>0</v>
      </c>
      <c r="AA83" s="28">
        <f t="shared" si="61"/>
        <v>0</v>
      </c>
      <c r="AB83" s="28">
        <f t="shared" si="61"/>
        <v>0</v>
      </c>
      <c r="AC83" s="28">
        <f t="shared" si="61"/>
        <v>0</v>
      </c>
      <c r="AD83" s="28">
        <f t="shared" si="61"/>
        <v>0</v>
      </c>
      <c r="AE83" s="28">
        <f t="shared" si="61"/>
        <v>0</v>
      </c>
      <c r="AF83" s="28">
        <f t="shared" si="61"/>
        <v>0</v>
      </c>
      <c r="AG83" s="28">
        <f t="shared" si="61"/>
        <v>0</v>
      </c>
      <c r="AH83" s="28">
        <f t="shared" si="61"/>
        <v>0</v>
      </c>
      <c r="AI83" s="28">
        <f t="shared" si="61"/>
        <v>0</v>
      </c>
      <c r="AJ83" s="28">
        <f t="shared" si="61"/>
        <v>0</v>
      </c>
      <c r="AK83" s="28">
        <f t="shared" si="61"/>
        <v>0</v>
      </c>
      <c r="AL83" s="28">
        <f t="shared" si="61"/>
        <v>0</v>
      </c>
      <c r="AM83" s="28">
        <f t="shared" si="61"/>
        <v>0</v>
      </c>
      <c r="AN83" s="28">
        <f t="shared" si="61"/>
        <v>0</v>
      </c>
      <c r="AO83" s="28">
        <f t="shared" si="61"/>
        <v>0</v>
      </c>
      <c r="AP83" s="28"/>
      <c r="AQ83" s="28"/>
      <c r="AR83" s="428"/>
      <c r="AS83" s="28"/>
      <c r="AT83" s="28"/>
      <c r="AU83" s="72"/>
      <c r="AV83" s="28"/>
      <c r="AW83" s="28"/>
      <c r="AX83" s="25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397"/>
      <c r="BS83" s="397"/>
      <c r="BT83" s="100"/>
      <c r="BU83" s="172">
        <f t="shared" si="59"/>
        <v>0</v>
      </c>
      <c r="BV83" s="100"/>
      <c r="BW83" s="100"/>
      <c r="BX83" s="174">
        <f t="shared" si="60"/>
        <v>0</v>
      </c>
      <c r="BY83" s="397"/>
      <c r="BZ83" s="100"/>
      <c r="CA83" s="80"/>
      <c r="CB83" s="100"/>
      <c r="CC83" s="100"/>
      <c r="CD83" s="172"/>
      <c r="CE83" s="172"/>
      <c r="CF83" s="172"/>
      <c r="CG83" s="172"/>
      <c r="CH83" s="172"/>
      <c r="CI83" s="172"/>
      <c r="CJ83" s="172"/>
      <c r="CK83" s="172"/>
      <c r="CL83" s="172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</row>
    <row r="84" spans="1:164" s="17" customFormat="1" ht="12.75" hidden="1">
      <c r="A84" s="322"/>
      <c r="B84" s="311"/>
      <c r="C84" s="284" t="s">
        <v>26</v>
      </c>
      <c r="D84" s="360"/>
      <c r="E84" s="9"/>
      <c r="F84" s="437"/>
      <c r="G84" s="49"/>
      <c r="H84" s="2"/>
      <c r="I84" s="2">
        <v>600000</v>
      </c>
      <c r="J84" s="49"/>
      <c r="K84" s="2">
        <f>I84-J84</f>
        <v>600000</v>
      </c>
      <c r="L84" s="49"/>
      <c r="M84" s="49"/>
      <c r="N84" s="49"/>
      <c r="O84" s="49"/>
      <c r="P84" s="49"/>
      <c r="Q84" s="25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25"/>
      <c r="AS84" s="25"/>
      <c r="AT84" s="25"/>
      <c r="AU84" s="25">
        <f aca="true" t="shared" si="62" ref="AU84:AU91">I84-Q84-AR84</f>
        <v>600000</v>
      </c>
      <c r="AV84" s="25"/>
      <c r="AW84" s="25"/>
      <c r="AX84" s="25">
        <f t="shared" si="57"/>
        <v>600000</v>
      </c>
      <c r="AY84" s="49"/>
      <c r="AZ84" s="2"/>
      <c r="BA84" s="49"/>
      <c r="BB84" s="49"/>
      <c r="BC84" s="49"/>
      <c r="BD84" s="49"/>
      <c r="BE84" s="2"/>
      <c r="BF84" s="2"/>
      <c r="BG84" s="2">
        <f t="shared" si="58"/>
        <v>600000</v>
      </c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397"/>
      <c r="BS84" s="118"/>
      <c r="BT84" s="118"/>
      <c r="BU84" s="100">
        <f t="shared" si="59"/>
        <v>0</v>
      </c>
      <c r="BV84" s="118"/>
      <c r="BW84" s="121"/>
      <c r="BX84" s="150">
        <f t="shared" si="60"/>
        <v>0</v>
      </c>
      <c r="BY84" s="121"/>
      <c r="BZ84" s="100"/>
      <c r="CA84" s="80"/>
      <c r="CB84" s="100"/>
      <c r="CC84" s="100"/>
      <c r="CD84" s="100"/>
      <c r="CE84" s="100"/>
      <c r="CF84" s="100"/>
      <c r="CG84" s="100"/>
      <c r="CH84" s="397"/>
      <c r="CI84" s="100"/>
      <c r="CJ84" s="100"/>
      <c r="CK84" s="100"/>
      <c r="CL84" s="100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</row>
    <row r="85" spans="1:164" s="17" customFormat="1" ht="12.75" hidden="1">
      <c r="A85" s="322"/>
      <c r="B85" s="311"/>
      <c r="C85" s="284" t="s">
        <v>27</v>
      </c>
      <c r="D85" s="360"/>
      <c r="E85" s="9"/>
      <c r="F85" s="437"/>
      <c r="G85" s="49"/>
      <c r="H85" s="2"/>
      <c r="I85" s="2">
        <v>200000</v>
      </c>
      <c r="J85" s="49"/>
      <c r="K85" s="2">
        <f>I85-J85</f>
        <v>200000</v>
      </c>
      <c r="L85" s="49"/>
      <c r="M85" s="49"/>
      <c r="N85" s="49"/>
      <c r="O85" s="49"/>
      <c r="P85" s="49"/>
      <c r="Q85" s="25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25"/>
      <c r="AS85" s="25"/>
      <c r="AT85" s="25"/>
      <c r="AU85" s="25">
        <f t="shared" si="62"/>
        <v>200000</v>
      </c>
      <c r="AV85" s="25"/>
      <c r="AW85" s="25"/>
      <c r="AX85" s="25">
        <f t="shared" si="57"/>
        <v>200000</v>
      </c>
      <c r="AY85" s="49"/>
      <c r="AZ85" s="2"/>
      <c r="BA85" s="49"/>
      <c r="BB85" s="49"/>
      <c r="BC85" s="49"/>
      <c r="BD85" s="49"/>
      <c r="BE85" s="2"/>
      <c r="BF85" s="2"/>
      <c r="BG85" s="2">
        <f t="shared" si="58"/>
        <v>200000</v>
      </c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397"/>
      <c r="BS85" s="118"/>
      <c r="BT85" s="118"/>
      <c r="BU85" s="100">
        <f t="shared" si="59"/>
        <v>0</v>
      </c>
      <c r="BV85" s="118"/>
      <c r="BW85" s="121"/>
      <c r="BX85" s="150">
        <f t="shared" si="60"/>
        <v>0</v>
      </c>
      <c r="BY85" s="121"/>
      <c r="BZ85" s="100"/>
      <c r="CA85" s="80"/>
      <c r="CB85" s="100"/>
      <c r="CC85" s="100"/>
      <c r="CD85" s="100"/>
      <c r="CE85" s="100"/>
      <c r="CF85" s="100"/>
      <c r="CG85" s="100"/>
      <c r="CH85" s="397"/>
      <c r="CI85" s="100"/>
      <c r="CJ85" s="100"/>
      <c r="CK85" s="100"/>
      <c r="CL85" s="100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</row>
    <row r="86" spans="1:164" s="17" customFormat="1" ht="12.75" hidden="1">
      <c r="A86" s="322"/>
      <c r="B86" s="311"/>
      <c r="C86" s="284" t="s">
        <v>28</v>
      </c>
      <c r="D86" s="360"/>
      <c r="E86" s="9"/>
      <c r="F86" s="437"/>
      <c r="G86" s="49"/>
      <c r="H86" s="2"/>
      <c r="I86" s="2">
        <v>250000</v>
      </c>
      <c r="J86" s="49"/>
      <c r="K86" s="2">
        <f>I86-J86</f>
        <v>250000</v>
      </c>
      <c r="L86" s="49"/>
      <c r="M86" s="49"/>
      <c r="N86" s="49"/>
      <c r="O86" s="49"/>
      <c r="P86" s="49"/>
      <c r="Q86" s="25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25"/>
      <c r="AS86" s="25"/>
      <c r="AT86" s="25"/>
      <c r="AU86" s="25">
        <f t="shared" si="62"/>
        <v>250000</v>
      </c>
      <c r="AV86" s="25"/>
      <c r="AW86" s="25"/>
      <c r="AX86" s="25">
        <f t="shared" si="57"/>
        <v>250000</v>
      </c>
      <c r="AY86" s="49"/>
      <c r="AZ86" s="2"/>
      <c r="BA86" s="49"/>
      <c r="BB86" s="49"/>
      <c r="BC86" s="49"/>
      <c r="BD86" s="49"/>
      <c r="BE86" s="2"/>
      <c r="BF86" s="2"/>
      <c r="BG86" s="2">
        <f t="shared" si="58"/>
        <v>250000</v>
      </c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397"/>
      <c r="BS86" s="118"/>
      <c r="BT86" s="118"/>
      <c r="BU86" s="100">
        <f t="shared" si="59"/>
        <v>0</v>
      </c>
      <c r="BV86" s="118"/>
      <c r="BW86" s="121"/>
      <c r="BX86" s="150">
        <f t="shared" si="60"/>
        <v>0</v>
      </c>
      <c r="BY86" s="121"/>
      <c r="BZ86" s="100"/>
      <c r="CA86" s="80"/>
      <c r="CB86" s="100"/>
      <c r="CC86" s="100"/>
      <c r="CD86" s="100"/>
      <c r="CE86" s="100"/>
      <c r="CF86" s="100"/>
      <c r="CG86" s="100"/>
      <c r="CH86" s="397"/>
      <c r="CI86" s="100"/>
      <c r="CJ86" s="100"/>
      <c r="CK86" s="100"/>
      <c r="CL86" s="100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</row>
    <row r="87" spans="1:164" s="17" customFormat="1" ht="12.75" hidden="1">
      <c r="A87" s="322"/>
      <c r="B87" s="311"/>
      <c r="C87" s="284" t="s">
        <v>29</v>
      </c>
      <c r="D87" s="360"/>
      <c r="E87" s="9"/>
      <c r="F87" s="437"/>
      <c r="G87" s="49"/>
      <c r="H87" s="2"/>
      <c r="I87" s="2">
        <v>180000</v>
      </c>
      <c r="J87" s="49"/>
      <c r="K87" s="2">
        <f>I87-J87</f>
        <v>180000</v>
      </c>
      <c r="L87" s="49"/>
      <c r="M87" s="49"/>
      <c r="N87" s="49"/>
      <c r="O87" s="49"/>
      <c r="P87" s="49"/>
      <c r="Q87" s="25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25"/>
      <c r="AS87" s="25"/>
      <c r="AT87" s="25"/>
      <c r="AU87" s="25">
        <f t="shared" si="62"/>
        <v>180000</v>
      </c>
      <c r="AV87" s="25"/>
      <c r="AW87" s="25"/>
      <c r="AX87" s="25">
        <f t="shared" si="57"/>
        <v>180000</v>
      </c>
      <c r="AY87" s="49"/>
      <c r="AZ87" s="2"/>
      <c r="BA87" s="49"/>
      <c r="BB87" s="49"/>
      <c r="BC87" s="49"/>
      <c r="BD87" s="49"/>
      <c r="BE87" s="2"/>
      <c r="BF87" s="2"/>
      <c r="BG87" s="2">
        <f t="shared" si="58"/>
        <v>180000</v>
      </c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397"/>
      <c r="BS87" s="118"/>
      <c r="BT87" s="118"/>
      <c r="BU87" s="100">
        <f t="shared" si="59"/>
        <v>0</v>
      </c>
      <c r="BV87" s="118"/>
      <c r="BW87" s="121"/>
      <c r="BX87" s="150">
        <f t="shared" si="60"/>
        <v>0</v>
      </c>
      <c r="BY87" s="121"/>
      <c r="BZ87" s="100"/>
      <c r="CA87" s="80"/>
      <c r="CB87" s="100"/>
      <c r="CC87" s="100"/>
      <c r="CD87" s="100"/>
      <c r="CE87" s="100"/>
      <c r="CF87" s="100"/>
      <c r="CG87" s="100"/>
      <c r="CH87" s="397"/>
      <c r="CI87" s="100"/>
      <c r="CJ87" s="100"/>
      <c r="CK87" s="100"/>
      <c r="CL87" s="100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</row>
    <row r="88" spans="1:164" s="17" customFormat="1" ht="12.75" hidden="1">
      <c r="A88" s="322"/>
      <c r="B88" s="311"/>
      <c r="C88" s="284" t="s">
        <v>73</v>
      </c>
      <c r="D88" s="360"/>
      <c r="E88" s="9"/>
      <c r="F88" s="437"/>
      <c r="G88" s="49"/>
      <c r="H88" s="2"/>
      <c r="I88" s="2"/>
      <c r="J88" s="49"/>
      <c r="K88" s="2"/>
      <c r="L88" s="49"/>
      <c r="M88" s="49"/>
      <c r="N88" s="49"/>
      <c r="O88" s="49"/>
      <c r="P88" s="49"/>
      <c r="Q88" s="25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25"/>
      <c r="AS88" s="25"/>
      <c r="AT88" s="25"/>
      <c r="AU88" s="25">
        <f t="shared" si="62"/>
        <v>0</v>
      </c>
      <c r="AV88" s="25"/>
      <c r="AW88" s="25"/>
      <c r="AX88" s="25">
        <f t="shared" si="57"/>
        <v>0</v>
      </c>
      <c r="AY88" s="49"/>
      <c r="AZ88" s="2"/>
      <c r="BA88" s="49"/>
      <c r="BB88" s="49"/>
      <c r="BC88" s="49"/>
      <c r="BD88" s="49">
        <v>2450</v>
      </c>
      <c r="BE88" s="2"/>
      <c r="BF88" s="2"/>
      <c r="BG88" s="2">
        <f t="shared" si="58"/>
        <v>-2450</v>
      </c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397"/>
      <c r="BS88" s="118"/>
      <c r="BT88" s="118"/>
      <c r="BU88" s="116">
        <v>0</v>
      </c>
      <c r="BV88" s="118"/>
      <c r="BW88" s="121"/>
      <c r="BX88" s="150">
        <f t="shared" si="60"/>
        <v>0</v>
      </c>
      <c r="BY88" s="121"/>
      <c r="BZ88" s="100"/>
      <c r="CA88" s="80"/>
      <c r="CB88" s="100"/>
      <c r="CC88" s="100"/>
      <c r="CD88" s="100"/>
      <c r="CE88" s="100"/>
      <c r="CF88" s="100"/>
      <c r="CG88" s="100"/>
      <c r="CH88" s="397"/>
      <c r="CI88" s="100"/>
      <c r="CJ88" s="100"/>
      <c r="CK88" s="100"/>
      <c r="CL88" s="100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</row>
    <row r="89" spans="1:164" s="17" customFormat="1" ht="12.75" hidden="1">
      <c r="A89" s="322"/>
      <c r="B89" s="311"/>
      <c r="C89" s="284" t="s">
        <v>74</v>
      </c>
      <c r="D89" s="360"/>
      <c r="E89" s="9"/>
      <c r="F89" s="437"/>
      <c r="G89" s="49"/>
      <c r="H89" s="2"/>
      <c r="I89" s="2"/>
      <c r="J89" s="49"/>
      <c r="K89" s="2"/>
      <c r="L89" s="49"/>
      <c r="M89" s="49"/>
      <c r="N89" s="49"/>
      <c r="O89" s="49"/>
      <c r="P89" s="49"/>
      <c r="Q89" s="25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25"/>
      <c r="AS89" s="25"/>
      <c r="AT89" s="25"/>
      <c r="AU89" s="25">
        <f t="shared" si="62"/>
        <v>0</v>
      </c>
      <c r="AV89" s="25"/>
      <c r="AW89" s="25"/>
      <c r="AX89" s="25">
        <f t="shared" si="57"/>
        <v>0</v>
      </c>
      <c r="AY89" s="49"/>
      <c r="AZ89" s="2"/>
      <c r="BA89" s="49"/>
      <c r="BB89" s="49"/>
      <c r="BC89" s="49"/>
      <c r="BD89" s="49">
        <v>69482.82</v>
      </c>
      <c r="BE89" s="2"/>
      <c r="BF89" s="2"/>
      <c r="BG89" s="2">
        <f t="shared" si="58"/>
        <v>-69482.82</v>
      </c>
      <c r="BH89" s="2"/>
      <c r="BI89" s="2"/>
      <c r="BJ89" s="2"/>
      <c r="BK89" s="2"/>
      <c r="BL89" s="2"/>
      <c r="BM89" s="2">
        <v>69482.82</v>
      </c>
      <c r="BN89" s="2"/>
      <c r="BO89" s="2"/>
      <c r="BP89" s="2"/>
      <c r="BQ89" s="2"/>
      <c r="BR89" s="397"/>
      <c r="BS89" s="118"/>
      <c r="BT89" s="118"/>
      <c r="BU89" s="100">
        <f>BR89-BT89</f>
        <v>0</v>
      </c>
      <c r="BV89" s="118"/>
      <c r="BW89" s="121"/>
      <c r="BX89" s="150">
        <f t="shared" si="60"/>
        <v>0</v>
      </c>
      <c r="BY89" s="121"/>
      <c r="BZ89" s="100"/>
      <c r="CA89" s="80"/>
      <c r="CB89" s="100"/>
      <c r="CC89" s="100"/>
      <c r="CD89" s="100"/>
      <c r="CE89" s="100"/>
      <c r="CF89" s="100"/>
      <c r="CG89" s="100"/>
      <c r="CH89" s="397"/>
      <c r="CI89" s="100"/>
      <c r="CJ89" s="100"/>
      <c r="CK89" s="100"/>
      <c r="CL89" s="100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</row>
    <row r="90" spans="1:164" s="17" customFormat="1" ht="12.75" hidden="1">
      <c r="A90" s="322"/>
      <c r="B90" s="311"/>
      <c r="C90" s="286" t="s">
        <v>103</v>
      </c>
      <c r="D90" s="365"/>
      <c r="E90" s="15"/>
      <c r="F90" s="437"/>
      <c r="G90" s="49"/>
      <c r="H90" s="2"/>
      <c r="I90" s="2"/>
      <c r="J90" s="49"/>
      <c r="K90" s="2"/>
      <c r="L90" s="49"/>
      <c r="M90" s="49"/>
      <c r="N90" s="49"/>
      <c r="O90" s="49"/>
      <c r="P90" s="49"/>
      <c r="Q90" s="25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25"/>
      <c r="AS90" s="25"/>
      <c r="AT90" s="25"/>
      <c r="AU90" s="25"/>
      <c r="AV90" s="25"/>
      <c r="AW90" s="25"/>
      <c r="AX90" s="25"/>
      <c r="AY90" s="49"/>
      <c r="AZ90" s="2"/>
      <c r="BA90" s="49"/>
      <c r="BB90" s="49"/>
      <c r="BC90" s="49"/>
      <c r="BD90" s="49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397"/>
      <c r="BS90" s="118"/>
      <c r="BT90" s="118"/>
      <c r="BU90" s="100"/>
      <c r="BV90" s="118"/>
      <c r="BW90" s="121"/>
      <c r="BX90" s="150">
        <f t="shared" si="60"/>
        <v>0</v>
      </c>
      <c r="BY90" s="121"/>
      <c r="BZ90" s="100"/>
      <c r="CA90" s="80"/>
      <c r="CB90" s="100"/>
      <c r="CC90" s="100"/>
      <c r="CD90" s="100"/>
      <c r="CE90" s="100"/>
      <c r="CF90" s="100"/>
      <c r="CG90" s="100"/>
      <c r="CH90" s="397"/>
      <c r="CI90" s="100"/>
      <c r="CJ90" s="100"/>
      <c r="CK90" s="100"/>
      <c r="CL90" s="100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</row>
    <row r="91" spans="1:164" s="17" customFormat="1" ht="12.75" hidden="1">
      <c r="A91" s="322"/>
      <c r="B91" s="311"/>
      <c r="C91" s="284" t="s">
        <v>83</v>
      </c>
      <c r="D91" s="360"/>
      <c r="E91" s="9"/>
      <c r="F91" s="437"/>
      <c r="G91" s="49"/>
      <c r="H91" s="2"/>
      <c r="I91" s="2"/>
      <c r="J91" s="49"/>
      <c r="K91" s="2"/>
      <c r="L91" s="49"/>
      <c r="M91" s="49"/>
      <c r="N91" s="49"/>
      <c r="O91" s="49"/>
      <c r="P91" s="49"/>
      <c r="Q91" s="25">
        <v>36800</v>
      </c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25"/>
      <c r="AS91" s="25"/>
      <c r="AT91" s="25"/>
      <c r="AU91" s="25">
        <f t="shared" si="62"/>
        <v>-36800</v>
      </c>
      <c r="AV91" s="25"/>
      <c r="AW91" s="25"/>
      <c r="AX91" s="25"/>
      <c r="AY91" s="49"/>
      <c r="AZ91" s="2"/>
      <c r="BA91" s="49"/>
      <c r="BB91" s="49"/>
      <c r="BC91" s="49"/>
      <c r="BD91" s="49"/>
      <c r="BE91" s="2"/>
      <c r="BF91" s="2"/>
      <c r="BG91" s="2">
        <f t="shared" si="58"/>
        <v>0</v>
      </c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397"/>
      <c r="BS91" s="118"/>
      <c r="BT91" s="118"/>
      <c r="BU91" s="100">
        <f>BR91-BT91</f>
        <v>0</v>
      </c>
      <c r="BV91" s="118"/>
      <c r="BW91" s="121"/>
      <c r="BX91" s="150">
        <f t="shared" si="60"/>
        <v>0</v>
      </c>
      <c r="BY91" s="121"/>
      <c r="BZ91" s="100"/>
      <c r="CA91" s="80"/>
      <c r="CB91" s="100"/>
      <c r="CC91" s="100"/>
      <c r="CD91" s="100"/>
      <c r="CE91" s="100"/>
      <c r="CF91" s="100"/>
      <c r="CG91" s="100"/>
      <c r="CH91" s="397"/>
      <c r="CI91" s="100"/>
      <c r="CJ91" s="100"/>
      <c r="CK91" s="100"/>
      <c r="CL91" s="100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</row>
    <row r="92" spans="1:164" s="252" customFormat="1" ht="12.75" hidden="1">
      <c r="A92" s="430" t="s">
        <v>4</v>
      </c>
      <c r="B92" s="431"/>
      <c r="C92" s="285"/>
      <c r="D92" s="364"/>
      <c r="E92" s="30"/>
      <c r="F92" s="31"/>
      <c r="G92" s="54"/>
      <c r="H92" s="31"/>
      <c r="I92" s="32" t="e">
        <f aca="true" t="shared" si="63" ref="I92:AR92">I79+I80</f>
        <v>#REF!</v>
      </c>
      <c r="J92" s="32" t="e">
        <f t="shared" si="63"/>
        <v>#REF!</v>
      </c>
      <c r="K92" s="32" t="e">
        <f t="shared" si="63"/>
        <v>#REF!</v>
      </c>
      <c r="L92" s="32" t="e">
        <f t="shared" si="63"/>
        <v>#REF!</v>
      </c>
      <c r="M92" s="32" t="e">
        <f t="shared" si="63"/>
        <v>#REF!</v>
      </c>
      <c r="N92" s="32" t="e">
        <f t="shared" si="63"/>
        <v>#REF!</v>
      </c>
      <c r="O92" s="32" t="e">
        <f t="shared" si="63"/>
        <v>#REF!</v>
      </c>
      <c r="P92" s="32" t="e">
        <f t="shared" si="63"/>
        <v>#REF!</v>
      </c>
      <c r="Q92" s="32" t="e">
        <f t="shared" si="63"/>
        <v>#REF!</v>
      </c>
      <c r="R92" s="32" t="e">
        <f t="shared" si="63"/>
        <v>#REF!</v>
      </c>
      <c r="S92" s="32" t="e">
        <f t="shared" si="63"/>
        <v>#REF!</v>
      </c>
      <c r="T92" s="32" t="e">
        <f t="shared" si="63"/>
        <v>#REF!</v>
      </c>
      <c r="U92" s="32" t="e">
        <f t="shared" si="63"/>
        <v>#REF!</v>
      </c>
      <c r="V92" s="32" t="e">
        <f t="shared" si="63"/>
        <v>#REF!</v>
      </c>
      <c r="W92" s="32" t="e">
        <f t="shared" si="63"/>
        <v>#REF!</v>
      </c>
      <c r="X92" s="32" t="e">
        <f t="shared" si="63"/>
        <v>#REF!</v>
      </c>
      <c r="Y92" s="32" t="e">
        <f t="shared" si="63"/>
        <v>#REF!</v>
      </c>
      <c r="Z92" s="32" t="e">
        <f t="shared" si="63"/>
        <v>#REF!</v>
      </c>
      <c r="AA92" s="32" t="e">
        <f t="shared" si="63"/>
        <v>#REF!</v>
      </c>
      <c r="AB92" s="32" t="e">
        <f t="shared" si="63"/>
        <v>#REF!</v>
      </c>
      <c r="AC92" s="32" t="e">
        <f t="shared" si="63"/>
        <v>#REF!</v>
      </c>
      <c r="AD92" s="32" t="e">
        <f t="shared" si="63"/>
        <v>#REF!</v>
      </c>
      <c r="AE92" s="32" t="e">
        <f t="shared" si="63"/>
        <v>#REF!</v>
      </c>
      <c r="AF92" s="32" t="e">
        <f t="shared" si="63"/>
        <v>#REF!</v>
      </c>
      <c r="AG92" s="32" t="e">
        <f t="shared" si="63"/>
        <v>#REF!</v>
      </c>
      <c r="AH92" s="32" t="e">
        <f t="shared" si="63"/>
        <v>#REF!</v>
      </c>
      <c r="AI92" s="32" t="e">
        <f t="shared" si="63"/>
        <v>#REF!</v>
      </c>
      <c r="AJ92" s="32" t="e">
        <f t="shared" si="63"/>
        <v>#REF!</v>
      </c>
      <c r="AK92" s="32" t="e">
        <f t="shared" si="63"/>
        <v>#REF!</v>
      </c>
      <c r="AL92" s="32" t="e">
        <f t="shared" si="63"/>
        <v>#REF!</v>
      </c>
      <c r="AM92" s="32" t="e">
        <f t="shared" si="63"/>
        <v>#REF!</v>
      </c>
      <c r="AN92" s="32" t="e">
        <f t="shared" si="63"/>
        <v>#REF!</v>
      </c>
      <c r="AO92" s="32" t="e">
        <f t="shared" si="63"/>
        <v>#REF!</v>
      </c>
      <c r="AP92" s="32" t="e">
        <f t="shared" si="63"/>
        <v>#REF!</v>
      </c>
      <c r="AQ92" s="32" t="e">
        <f t="shared" si="63"/>
        <v>#REF!</v>
      </c>
      <c r="AR92" s="32" t="e">
        <f t="shared" si="63"/>
        <v>#REF!</v>
      </c>
      <c r="AS92" s="32"/>
      <c r="AT92" s="32"/>
      <c r="AU92" s="32" t="e">
        <f>AU79+AU80</f>
        <v>#REF!</v>
      </c>
      <c r="AV92" s="32" t="e">
        <f aca="true" t="shared" si="64" ref="AV92:BO92">AV79+AV80</f>
        <v>#REF!</v>
      </c>
      <c r="AW92" s="32" t="e">
        <f t="shared" si="64"/>
        <v>#REF!</v>
      </c>
      <c r="AX92" s="32" t="e">
        <f t="shared" si="64"/>
        <v>#REF!</v>
      </c>
      <c r="AY92" s="32" t="e">
        <f t="shared" si="64"/>
        <v>#REF!</v>
      </c>
      <c r="AZ92" s="32" t="e">
        <f t="shared" si="64"/>
        <v>#REF!</v>
      </c>
      <c r="BA92" s="32" t="e">
        <f t="shared" si="64"/>
        <v>#REF!</v>
      </c>
      <c r="BB92" s="32" t="e">
        <f t="shared" si="64"/>
        <v>#REF!</v>
      </c>
      <c r="BC92" s="32" t="e">
        <f t="shared" si="64"/>
        <v>#REF!</v>
      </c>
      <c r="BD92" s="32" t="e">
        <f t="shared" si="64"/>
        <v>#REF!</v>
      </c>
      <c r="BE92" s="32"/>
      <c r="BF92" s="32"/>
      <c r="BG92" s="32" t="e">
        <f>BG79+BG80</f>
        <v>#REF!</v>
      </c>
      <c r="BH92" s="32" t="e">
        <f t="shared" si="64"/>
        <v>#REF!</v>
      </c>
      <c r="BI92" s="32" t="e">
        <f t="shared" si="64"/>
        <v>#REF!</v>
      </c>
      <c r="BJ92" s="32" t="e">
        <f t="shared" si="64"/>
        <v>#REF!</v>
      </c>
      <c r="BK92" s="32" t="e">
        <f t="shared" si="64"/>
        <v>#REF!</v>
      </c>
      <c r="BL92" s="32" t="e">
        <f t="shared" si="64"/>
        <v>#REF!</v>
      </c>
      <c r="BM92" s="32" t="e">
        <f t="shared" si="64"/>
        <v>#REF!</v>
      </c>
      <c r="BN92" s="32" t="e">
        <f t="shared" si="64"/>
        <v>#REF!</v>
      </c>
      <c r="BO92" s="32" t="e">
        <f t="shared" si="64"/>
        <v>#REF!</v>
      </c>
      <c r="BP92" s="32"/>
      <c r="BQ92" s="32" t="e">
        <f>BQ79+BQ80</f>
        <v>#REF!</v>
      </c>
      <c r="BR92" s="181" t="e">
        <f>BR79+BR80</f>
        <v>#REF!</v>
      </c>
      <c r="BS92" s="181" t="e">
        <f>BS79+BS80</f>
        <v>#REF!</v>
      </c>
      <c r="BT92" s="181" t="e">
        <f>BT79+BT80</f>
        <v>#REF!</v>
      </c>
      <c r="BU92" s="181" t="e">
        <f>BU79+BU80</f>
        <v>#REF!</v>
      </c>
      <c r="BV92" s="181" t="e">
        <f aca="true" t="shared" si="65" ref="BV92:CI92">BV79+BV80</f>
        <v>#REF!</v>
      </c>
      <c r="BW92" s="181" t="e">
        <f t="shared" si="65"/>
        <v>#REF!</v>
      </c>
      <c r="BX92" s="181" t="e">
        <f t="shared" si="65"/>
        <v>#REF!</v>
      </c>
      <c r="BY92" s="181" t="e">
        <f t="shared" si="65"/>
        <v>#REF!</v>
      </c>
      <c r="BZ92" s="181" t="e">
        <f t="shared" si="65"/>
        <v>#REF!</v>
      </c>
      <c r="CA92" s="125"/>
      <c r="CB92" s="181" t="e">
        <f t="shared" si="65"/>
        <v>#REF!</v>
      </c>
      <c r="CC92" s="181" t="e">
        <f t="shared" si="65"/>
        <v>#REF!</v>
      </c>
      <c r="CD92" s="181" t="e">
        <f t="shared" si="65"/>
        <v>#REF!</v>
      </c>
      <c r="CE92" s="181" t="e">
        <f t="shared" si="65"/>
        <v>#REF!</v>
      </c>
      <c r="CF92" s="181" t="e">
        <f t="shared" si="65"/>
        <v>#REF!</v>
      </c>
      <c r="CG92" s="181" t="e">
        <f t="shared" si="65"/>
        <v>#REF!</v>
      </c>
      <c r="CH92" s="181" t="e">
        <f t="shared" si="65"/>
        <v>#REF!</v>
      </c>
      <c r="CI92" s="181" t="e">
        <f t="shared" si="65"/>
        <v>#REF!</v>
      </c>
      <c r="CJ92" s="181"/>
      <c r="CK92" s="181"/>
      <c r="CL92" s="181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</row>
    <row r="93" spans="1:164" s="38" customFormat="1" ht="17.25" customHeight="1" hidden="1">
      <c r="A93" s="424" t="s">
        <v>52</v>
      </c>
      <c r="B93" s="424"/>
      <c r="C93" s="429"/>
      <c r="D93" s="354"/>
      <c r="E93" s="354"/>
      <c r="F93" s="6"/>
      <c r="G93" s="50"/>
      <c r="H93" s="6"/>
      <c r="I93" s="7" t="e">
        <f>I94</f>
        <v>#REF!</v>
      </c>
      <c r="J93" s="50"/>
      <c r="K93" s="7" t="e">
        <f>K94</f>
        <v>#REF!</v>
      </c>
      <c r="L93" s="37"/>
      <c r="M93" s="37"/>
      <c r="N93" s="50"/>
      <c r="O93" s="50"/>
      <c r="P93" s="50"/>
      <c r="Q93" s="74">
        <f>Q94</f>
        <v>189566.84</v>
      </c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74">
        <f>AR94</f>
        <v>538118.3</v>
      </c>
      <c r="AS93" s="74"/>
      <c r="AT93" s="74"/>
      <c r="AU93" s="74" t="e">
        <f>AU94</f>
        <v>#REF!</v>
      </c>
      <c r="AV93" s="74"/>
      <c r="AW93" s="74"/>
      <c r="AX93" s="74" t="e">
        <f>AX94</f>
        <v>#REF!</v>
      </c>
      <c r="AY93" s="74">
        <f aca="true" t="shared" si="66" ref="AY93:BO93">AY94</f>
        <v>0</v>
      </c>
      <c r="AZ93" s="74">
        <f t="shared" si="66"/>
        <v>0</v>
      </c>
      <c r="BA93" s="74">
        <f t="shared" si="66"/>
        <v>0</v>
      </c>
      <c r="BB93" s="74">
        <f t="shared" si="66"/>
        <v>0</v>
      </c>
      <c r="BC93" s="74">
        <f t="shared" si="66"/>
        <v>0</v>
      </c>
      <c r="BD93" s="74">
        <f t="shared" si="66"/>
        <v>294663.03</v>
      </c>
      <c r="BE93" s="75">
        <f t="shared" si="66"/>
        <v>0</v>
      </c>
      <c r="BF93" s="75">
        <f t="shared" si="66"/>
        <v>0</v>
      </c>
      <c r="BG93" s="75" t="e">
        <f>BG92/100*10</f>
        <v>#REF!</v>
      </c>
      <c r="BH93" s="74">
        <f t="shared" si="66"/>
        <v>0</v>
      </c>
      <c r="BI93" s="74">
        <f t="shared" si="66"/>
        <v>0</v>
      </c>
      <c r="BJ93" s="74">
        <f t="shared" si="66"/>
        <v>0</v>
      </c>
      <c r="BK93" s="74">
        <f t="shared" si="66"/>
        <v>0</v>
      </c>
      <c r="BL93" s="74">
        <f t="shared" si="66"/>
        <v>0</v>
      </c>
      <c r="BM93" s="74">
        <f t="shared" si="66"/>
        <v>384637.24</v>
      </c>
      <c r="BN93" s="74">
        <f t="shared" si="66"/>
        <v>0</v>
      </c>
      <c r="BO93" s="74">
        <f t="shared" si="66"/>
        <v>0</v>
      </c>
      <c r="BP93" s="6"/>
      <c r="BQ93" s="6">
        <f>BQ94</f>
        <v>0</v>
      </c>
      <c r="BR93" s="166"/>
      <c r="BS93" s="166">
        <f aca="true" t="shared" si="67" ref="BS93:CI93">BS94</f>
        <v>0</v>
      </c>
      <c r="BT93" s="166">
        <f t="shared" si="67"/>
        <v>0</v>
      </c>
      <c r="BU93" s="166">
        <f t="shared" si="67"/>
        <v>12</v>
      </c>
      <c r="BV93" s="166">
        <f t="shared" si="67"/>
        <v>0</v>
      </c>
      <c r="BW93" s="180">
        <f t="shared" si="67"/>
        <v>0</v>
      </c>
      <c r="BX93" s="180">
        <f t="shared" si="67"/>
        <v>11</v>
      </c>
      <c r="BY93" s="180">
        <f t="shared" si="67"/>
        <v>0</v>
      </c>
      <c r="BZ93" s="180">
        <f t="shared" si="67"/>
        <v>0</v>
      </c>
      <c r="CA93" s="149"/>
      <c r="CB93" s="180">
        <f t="shared" si="67"/>
        <v>0</v>
      </c>
      <c r="CC93" s="180">
        <f t="shared" si="67"/>
        <v>0</v>
      </c>
      <c r="CD93" s="180">
        <f t="shared" si="67"/>
        <v>0</v>
      </c>
      <c r="CE93" s="180">
        <f t="shared" si="67"/>
        <v>0</v>
      </c>
      <c r="CF93" s="180">
        <f t="shared" si="67"/>
        <v>0</v>
      </c>
      <c r="CG93" s="180">
        <f t="shared" si="67"/>
        <v>0</v>
      </c>
      <c r="CH93" s="166">
        <f t="shared" si="67"/>
        <v>0</v>
      </c>
      <c r="CI93" s="166">
        <f t="shared" si="67"/>
        <v>0</v>
      </c>
      <c r="CJ93" s="166"/>
      <c r="CK93" s="166"/>
      <c r="CL93" s="16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</row>
    <row r="94" spans="1:164" s="17" customFormat="1" ht="22.5" hidden="1">
      <c r="A94" s="322"/>
      <c r="B94" s="311"/>
      <c r="C94" s="283" t="s">
        <v>25</v>
      </c>
      <c r="D94" s="363"/>
      <c r="E94" s="29"/>
      <c r="F94" s="2" t="s">
        <v>22</v>
      </c>
      <c r="G94" s="49">
        <v>13</v>
      </c>
      <c r="H94" s="2"/>
      <c r="I94" s="35" t="e">
        <f>0.1*I92</f>
        <v>#REF!</v>
      </c>
      <c r="J94" s="25" t="s">
        <v>49</v>
      </c>
      <c r="K94" s="428" t="e">
        <f>0.1*K92</f>
        <v>#REF!</v>
      </c>
      <c r="L94" s="49"/>
      <c r="M94" s="49"/>
      <c r="N94" s="49"/>
      <c r="O94" s="49"/>
      <c r="P94" s="49"/>
      <c r="Q94" s="25">
        <v>189566.84</v>
      </c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25">
        <v>538118.3</v>
      </c>
      <c r="AS94" s="25"/>
      <c r="AT94" s="25"/>
      <c r="AU94" s="25" t="e">
        <f>I94-Q94-AR94</f>
        <v>#REF!</v>
      </c>
      <c r="AV94" s="25"/>
      <c r="AW94" s="25"/>
      <c r="AX94" s="25" t="e">
        <f>AU94</f>
        <v>#REF!</v>
      </c>
      <c r="AY94" s="49"/>
      <c r="AZ94" s="2"/>
      <c r="BA94" s="49"/>
      <c r="BB94" s="49"/>
      <c r="BC94" s="49"/>
      <c r="BD94" s="49">
        <f>3333.33+67666.67+223663.03</f>
        <v>294663.03</v>
      </c>
      <c r="BE94" s="2"/>
      <c r="BF94" s="2"/>
      <c r="BG94" s="2" t="e">
        <f>BG92/100*10</f>
        <v>#REF!</v>
      </c>
      <c r="BH94" s="2"/>
      <c r="BI94" s="2"/>
      <c r="BJ94" s="2"/>
      <c r="BK94" s="2"/>
      <c r="BL94" s="2"/>
      <c r="BM94" s="2">
        <f>70000+314637.24</f>
        <v>384637.24</v>
      </c>
      <c r="BN94" s="2"/>
      <c r="BO94" s="2"/>
      <c r="BP94" s="2"/>
      <c r="BQ94" s="2"/>
      <c r="BR94" s="397">
        <v>13</v>
      </c>
      <c r="BS94" s="118"/>
      <c r="BT94" s="118"/>
      <c r="BU94" s="100">
        <v>12</v>
      </c>
      <c r="BV94" s="118"/>
      <c r="BW94" s="121"/>
      <c r="BX94" s="150">
        <v>11</v>
      </c>
      <c r="BY94" s="121"/>
      <c r="BZ94" s="121"/>
      <c r="CA94" s="96"/>
      <c r="CB94" s="121"/>
      <c r="CC94" s="121"/>
      <c r="CD94" s="121"/>
      <c r="CE94" s="121"/>
      <c r="CF94" s="184"/>
      <c r="CG94" s="184"/>
      <c r="CH94" s="397"/>
      <c r="CI94" s="100"/>
      <c r="CJ94" s="100"/>
      <c r="CK94" s="100"/>
      <c r="CL94" s="100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</row>
    <row r="95" spans="1:164" s="38" customFormat="1" ht="14.25" customHeight="1" hidden="1">
      <c r="A95" s="424" t="s">
        <v>55</v>
      </c>
      <c r="B95" s="424"/>
      <c r="C95" s="424"/>
      <c r="D95" s="353"/>
      <c r="E95" s="353"/>
      <c r="F95" s="6"/>
      <c r="G95" s="50"/>
      <c r="H95" s="6"/>
      <c r="I95" s="7">
        <f aca="true" t="shared" si="68" ref="I95:AR95">I96+I104+I106</f>
        <v>3374000</v>
      </c>
      <c r="J95" s="7">
        <f t="shared" si="68"/>
        <v>0</v>
      </c>
      <c r="K95" s="7">
        <f t="shared" si="68"/>
        <v>3374000</v>
      </c>
      <c r="L95" s="7">
        <f t="shared" si="68"/>
        <v>0</v>
      </c>
      <c r="M95" s="7">
        <f t="shared" si="68"/>
        <v>0</v>
      </c>
      <c r="N95" s="7">
        <f t="shared" si="68"/>
        <v>0</v>
      </c>
      <c r="O95" s="7">
        <f t="shared" si="68"/>
        <v>0</v>
      </c>
      <c r="P95" s="7">
        <f t="shared" si="68"/>
        <v>0</v>
      </c>
      <c r="Q95" s="7">
        <f t="shared" si="68"/>
        <v>30000</v>
      </c>
      <c r="R95" s="7">
        <f t="shared" si="68"/>
        <v>0</v>
      </c>
      <c r="S95" s="7">
        <f t="shared" si="68"/>
        <v>0</v>
      </c>
      <c r="T95" s="7">
        <f t="shared" si="68"/>
        <v>0</v>
      </c>
      <c r="U95" s="7">
        <f t="shared" si="68"/>
        <v>0</v>
      </c>
      <c r="V95" s="7">
        <f t="shared" si="68"/>
        <v>0</v>
      </c>
      <c r="W95" s="7">
        <f t="shared" si="68"/>
        <v>0</v>
      </c>
      <c r="X95" s="7">
        <f t="shared" si="68"/>
        <v>0</v>
      </c>
      <c r="Y95" s="7">
        <f t="shared" si="68"/>
        <v>0</v>
      </c>
      <c r="Z95" s="7">
        <f t="shared" si="68"/>
        <v>0</v>
      </c>
      <c r="AA95" s="7">
        <f t="shared" si="68"/>
        <v>0</v>
      </c>
      <c r="AB95" s="7">
        <f t="shared" si="68"/>
        <v>0</v>
      </c>
      <c r="AC95" s="7">
        <f t="shared" si="68"/>
        <v>0</v>
      </c>
      <c r="AD95" s="7">
        <f t="shared" si="68"/>
        <v>0</v>
      </c>
      <c r="AE95" s="7">
        <f t="shared" si="68"/>
        <v>0</v>
      </c>
      <c r="AF95" s="7">
        <f t="shared" si="68"/>
        <v>0</v>
      </c>
      <c r="AG95" s="7">
        <f t="shared" si="68"/>
        <v>0</v>
      </c>
      <c r="AH95" s="7">
        <f t="shared" si="68"/>
        <v>0</v>
      </c>
      <c r="AI95" s="7">
        <f t="shared" si="68"/>
        <v>0</v>
      </c>
      <c r="AJ95" s="7">
        <f t="shared" si="68"/>
        <v>0</v>
      </c>
      <c r="AK95" s="7">
        <f t="shared" si="68"/>
        <v>0</v>
      </c>
      <c r="AL95" s="7">
        <f t="shared" si="68"/>
        <v>0</v>
      </c>
      <c r="AM95" s="7">
        <f t="shared" si="68"/>
        <v>0</v>
      </c>
      <c r="AN95" s="7">
        <f t="shared" si="68"/>
        <v>0</v>
      </c>
      <c r="AO95" s="7">
        <f t="shared" si="68"/>
        <v>0</v>
      </c>
      <c r="AP95" s="7">
        <f t="shared" si="68"/>
        <v>0</v>
      </c>
      <c r="AQ95" s="7">
        <f t="shared" si="68"/>
        <v>0</v>
      </c>
      <c r="AR95" s="7">
        <f t="shared" si="68"/>
        <v>2368501</v>
      </c>
      <c r="AS95" s="7"/>
      <c r="AT95" s="7"/>
      <c r="AU95" s="7">
        <f>AU96+AU104+AU106</f>
        <v>975499</v>
      </c>
      <c r="AV95" s="7"/>
      <c r="AW95" s="7"/>
      <c r="AX95" s="7">
        <f aca="true" t="shared" si="69" ref="AX95:BO95">AX96+AX104+AX106</f>
        <v>3724000</v>
      </c>
      <c r="AY95" s="7">
        <f t="shared" si="69"/>
        <v>0</v>
      </c>
      <c r="AZ95" s="7">
        <f t="shared" si="69"/>
        <v>0</v>
      </c>
      <c r="BA95" s="7">
        <f t="shared" si="69"/>
        <v>0</v>
      </c>
      <c r="BB95" s="7">
        <f t="shared" si="69"/>
        <v>0</v>
      </c>
      <c r="BC95" s="7">
        <f t="shared" si="69"/>
        <v>0</v>
      </c>
      <c r="BD95" s="7">
        <f t="shared" si="69"/>
        <v>0</v>
      </c>
      <c r="BE95" s="7">
        <f t="shared" si="69"/>
        <v>8</v>
      </c>
      <c r="BF95" s="7">
        <f t="shared" si="69"/>
        <v>25000</v>
      </c>
      <c r="BG95" s="7">
        <f t="shared" si="69"/>
        <v>3754000</v>
      </c>
      <c r="BH95" s="7">
        <f t="shared" si="69"/>
        <v>0</v>
      </c>
      <c r="BI95" s="7">
        <f t="shared" si="69"/>
        <v>0</v>
      </c>
      <c r="BJ95" s="7">
        <f t="shared" si="69"/>
        <v>0</v>
      </c>
      <c r="BK95" s="7">
        <f t="shared" si="69"/>
        <v>0</v>
      </c>
      <c r="BL95" s="7">
        <f t="shared" si="69"/>
        <v>0</v>
      </c>
      <c r="BM95" s="7">
        <f t="shared" si="69"/>
        <v>200000</v>
      </c>
      <c r="BN95" s="7">
        <f t="shared" si="69"/>
        <v>0</v>
      </c>
      <c r="BO95" s="7">
        <f t="shared" si="69"/>
        <v>0</v>
      </c>
      <c r="BP95" s="7"/>
      <c r="BQ95" s="7">
        <f aca="true" t="shared" si="70" ref="BQ95:CI95">BQ96+BQ104+BQ106</f>
        <v>0</v>
      </c>
      <c r="BR95" s="164">
        <f t="shared" si="70"/>
        <v>0</v>
      </c>
      <c r="BS95" s="164">
        <f t="shared" si="70"/>
        <v>0</v>
      </c>
      <c r="BT95" s="164">
        <f t="shared" si="70"/>
        <v>0</v>
      </c>
      <c r="BU95" s="164">
        <f t="shared" si="70"/>
        <v>0</v>
      </c>
      <c r="BV95" s="164">
        <f t="shared" si="70"/>
        <v>0</v>
      </c>
      <c r="BW95" s="164">
        <f t="shared" si="70"/>
        <v>0</v>
      </c>
      <c r="BX95" s="164">
        <f t="shared" si="70"/>
        <v>0</v>
      </c>
      <c r="BY95" s="164">
        <f t="shared" si="70"/>
        <v>0</v>
      </c>
      <c r="BZ95" s="164">
        <f t="shared" si="70"/>
        <v>0</v>
      </c>
      <c r="CA95" s="125"/>
      <c r="CB95" s="164">
        <f t="shared" si="70"/>
        <v>0</v>
      </c>
      <c r="CC95" s="164">
        <f t="shared" si="70"/>
        <v>0</v>
      </c>
      <c r="CD95" s="164">
        <f t="shared" si="70"/>
        <v>0</v>
      </c>
      <c r="CE95" s="164">
        <f t="shared" si="70"/>
        <v>0</v>
      </c>
      <c r="CF95" s="164">
        <f t="shared" si="70"/>
        <v>0</v>
      </c>
      <c r="CG95" s="164">
        <f t="shared" si="70"/>
        <v>0</v>
      </c>
      <c r="CH95" s="164">
        <f t="shared" si="70"/>
        <v>0</v>
      </c>
      <c r="CI95" s="164">
        <f t="shared" si="70"/>
        <v>0</v>
      </c>
      <c r="CJ95" s="164"/>
      <c r="CK95" s="164"/>
      <c r="CL95" s="164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</row>
    <row r="96" spans="1:164" s="39" customFormat="1" ht="19.5" customHeight="1" hidden="1">
      <c r="A96" s="438"/>
      <c r="B96" s="439"/>
      <c r="C96" s="288" t="s">
        <v>7</v>
      </c>
      <c r="D96" s="362"/>
      <c r="E96" s="22"/>
      <c r="F96" s="24"/>
      <c r="G96" s="57"/>
      <c r="H96" s="24"/>
      <c r="I96" s="24">
        <f>SUM(I97:I103)</f>
        <v>2930000</v>
      </c>
      <c r="J96" s="24">
        <f aca="true" t="shared" si="71" ref="J96:AQ96">SUM(J97:J101)</f>
        <v>0</v>
      </c>
      <c r="K96" s="24">
        <f t="shared" si="71"/>
        <v>2930000</v>
      </c>
      <c r="L96" s="24">
        <f t="shared" si="71"/>
        <v>0</v>
      </c>
      <c r="M96" s="24">
        <f t="shared" si="71"/>
        <v>0</v>
      </c>
      <c r="N96" s="24">
        <f t="shared" si="71"/>
        <v>0</v>
      </c>
      <c r="O96" s="24">
        <f>SUM(O97:O101)</f>
        <v>0</v>
      </c>
      <c r="P96" s="24">
        <f>SUM(P97:P101)</f>
        <v>0</v>
      </c>
      <c r="Q96" s="24">
        <f>SUM(Q97:Q101)</f>
        <v>0</v>
      </c>
      <c r="R96" s="24">
        <f t="shared" si="71"/>
        <v>0</v>
      </c>
      <c r="S96" s="24">
        <f t="shared" si="71"/>
        <v>0</v>
      </c>
      <c r="T96" s="24">
        <f t="shared" si="71"/>
        <v>0</v>
      </c>
      <c r="U96" s="24">
        <f t="shared" si="71"/>
        <v>0</v>
      </c>
      <c r="V96" s="24">
        <f t="shared" si="71"/>
        <v>0</v>
      </c>
      <c r="W96" s="24">
        <f t="shared" si="71"/>
        <v>0</v>
      </c>
      <c r="X96" s="24">
        <f t="shared" si="71"/>
        <v>0</v>
      </c>
      <c r="Y96" s="24">
        <f t="shared" si="71"/>
        <v>0</v>
      </c>
      <c r="Z96" s="24">
        <f t="shared" si="71"/>
        <v>0</v>
      </c>
      <c r="AA96" s="24">
        <f t="shared" si="71"/>
        <v>0</v>
      </c>
      <c r="AB96" s="24">
        <f t="shared" si="71"/>
        <v>0</v>
      </c>
      <c r="AC96" s="24">
        <f t="shared" si="71"/>
        <v>0</v>
      </c>
      <c r="AD96" s="24">
        <f t="shared" si="71"/>
        <v>0</v>
      </c>
      <c r="AE96" s="24">
        <f t="shared" si="71"/>
        <v>0</v>
      </c>
      <c r="AF96" s="24">
        <f t="shared" si="71"/>
        <v>0</v>
      </c>
      <c r="AG96" s="24">
        <f t="shared" si="71"/>
        <v>0</v>
      </c>
      <c r="AH96" s="24">
        <f t="shared" si="71"/>
        <v>0</v>
      </c>
      <c r="AI96" s="24">
        <f t="shared" si="71"/>
        <v>0</v>
      </c>
      <c r="AJ96" s="24">
        <f t="shared" si="71"/>
        <v>0</v>
      </c>
      <c r="AK96" s="24">
        <f t="shared" si="71"/>
        <v>0</v>
      </c>
      <c r="AL96" s="24">
        <f t="shared" si="71"/>
        <v>0</v>
      </c>
      <c r="AM96" s="24">
        <f t="shared" si="71"/>
        <v>0</v>
      </c>
      <c r="AN96" s="24">
        <f t="shared" si="71"/>
        <v>0</v>
      </c>
      <c r="AO96" s="24">
        <f t="shared" si="71"/>
        <v>0</v>
      </c>
      <c r="AP96" s="24">
        <f t="shared" si="71"/>
        <v>0</v>
      </c>
      <c r="AQ96" s="24">
        <f t="shared" si="71"/>
        <v>0</v>
      </c>
      <c r="AR96" s="24">
        <f>SUM(AR97:AR103)</f>
        <v>2350000</v>
      </c>
      <c r="AS96" s="24"/>
      <c r="AT96" s="24"/>
      <c r="AU96" s="24">
        <f>SUM(AU97:AU103)</f>
        <v>580000</v>
      </c>
      <c r="AV96" s="24"/>
      <c r="AW96" s="24"/>
      <c r="AX96" s="24">
        <f>SUM(AX97:AX103)</f>
        <v>3310000</v>
      </c>
      <c r="AY96" s="24">
        <f aca="true" t="shared" si="72" ref="AY96:BF96">SUM(AY97:AY101)</f>
        <v>0</v>
      </c>
      <c r="AZ96" s="24">
        <f t="shared" si="72"/>
        <v>0</v>
      </c>
      <c r="BA96" s="24">
        <f t="shared" si="72"/>
        <v>0</v>
      </c>
      <c r="BB96" s="24">
        <f t="shared" si="72"/>
        <v>0</v>
      </c>
      <c r="BC96" s="24">
        <f t="shared" si="72"/>
        <v>0</v>
      </c>
      <c r="BD96" s="24">
        <f t="shared" si="72"/>
        <v>0</v>
      </c>
      <c r="BE96" s="24">
        <f t="shared" si="72"/>
        <v>0</v>
      </c>
      <c r="BF96" s="24">
        <f t="shared" si="72"/>
        <v>0</v>
      </c>
      <c r="BG96" s="24">
        <f>BG97+BG98+BG99+BG100+BG101+BG103</f>
        <v>3410000</v>
      </c>
      <c r="BH96" s="24">
        <f aca="true" t="shared" si="73" ref="BH96:BN96">SUM(BH97:BH101)</f>
        <v>0</v>
      </c>
      <c r="BI96" s="24">
        <f t="shared" si="73"/>
        <v>0</v>
      </c>
      <c r="BJ96" s="24">
        <f t="shared" si="73"/>
        <v>0</v>
      </c>
      <c r="BK96" s="24">
        <f t="shared" si="73"/>
        <v>0</v>
      </c>
      <c r="BL96" s="24">
        <f t="shared" si="73"/>
        <v>0</v>
      </c>
      <c r="BM96" s="24">
        <f>SUM(BM97:BM103)</f>
        <v>200000</v>
      </c>
      <c r="BN96" s="24">
        <f t="shared" si="73"/>
        <v>0</v>
      </c>
      <c r="BO96" s="24">
        <f>SUM(BO97:BO103)</f>
        <v>0</v>
      </c>
      <c r="BP96" s="24"/>
      <c r="BQ96" s="24">
        <f>SUM(BQ97:BQ103)</f>
        <v>0</v>
      </c>
      <c r="BR96" s="105">
        <f>SUM(BR97:BR103)</f>
        <v>0</v>
      </c>
      <c r="BS96" s="105">
        <f aca="true" t="shared" si="74" ref="BS96:BX96">SUM(BS97:BS103)</f>
        <v>0</v>
      </c>
      <c r="BT96" s="105">
        <f t="shared" si="74"/>
        <v>0</v>
      </c>
      <c r="BU96" s="105">
        <f t="shared" si="74"/>
        <v>0</v>
      </c>
      <c r="BV96" s="105">
        <f t="shared" si="74"/>
        <v>0</v>
      </c>
      <c r="BW96" s="146">
        <f t="shared" si="74"/>
        <v>0</v>
      </c>
      <c r="BX96" s="146">
        <f t="shared" si="74"/>
        <v>0</v>
      </c>
      <c r="BY96" s="146">
        <f aca="true" t="shared" si="75" ref="BY96:CI96">SUM(BY97:BY103)</f>
        <v>0</v>
      </c>
      <c r="BZ96" s="146">
        <f t="shared" si="75"/>
        <v>0</v>
      </c>
      <c r="CA96" s="147"/>
      <c r="CB96" s="146">
        <f t="shared" si="75"/>
        <v>0</v>
      </c>
      <c r="CC96" s="146">
        <f t="shared" si="75"/>
        <v>0</v>
      </c>
      <c r="CD96" s="146">
        <f t="shared" si="75"/>
        <v>0</v>
      </c>
      <c r="CE96" s="146">
        <f t="shared" si="75"/>
        <v>0</v>
      </c>
      <c r="CF96" s="146">
        <f t="shared" si="75"/>
        <v>0</v>
      </c>
      <c r="CG96" s="146">
        <f t="shared" si="75"/>
        <v>0</v>
      </c>
      <c r="CH96" s="105">
        <f t="shared" si="75"/>
        <v>0</v>
      </c>
      <c r="CI96" s="105">
        <f t="shared" si="75"/>
        <v>0</v>
      </c>
      <c r="CJ96" s="105"/>
      <c r="CK96" s="105"/>
      <c r="CL96" s="105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</row>
    <row r="97" spans="1:164" s="17" customFormat="1" ht="11.25" customHeight="1" hidden="1">
      <c r="A97" s="322"/>
      <c r="B97" s="311"/>
      <c r="C97" s="284" t="s">
        <v>42</v>
      </c>
      <c r="D97" s="360"/>
      <c r="E97" s="9"/>
      <c r="F97" s="11"/>
      <c r="G97" s="25"/>
      <c r="H97" s="11"/>
      <c r="I97" s="11">
        <v>1100000</v>
      </c>
      <c r="J97" s="2"/>
      <c r="K97" s="2">
        <f>I97-J97</f>
        <v>1100000</v>
      </c>
      <c r="L97" s="49"/>
      <c r="M97" s="49"/>
      <c r="N97" s="49"/>
      <c r="O97" s="49"/>
      <c r="P97" s="49"/>
      <c r="Q97" s="25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40">
        <v>2350000</v>
      </c>
      <c r="AS97" s="25"/>
      <c r="AT97" s="25"/>
      <c r="AU97" s="440">
        <f>I97+I98-AR97</f>
        <v>80000</v>
      </c>
      <c r="AV97" s="25"/>
      <c r="AW97" s="25"/>
      <c r="AX97" s="440">
        <f>AU97</f>
        <v>80000</v>
      </c>
      <c r="AY97" s="49"/>
      <c r="AZ97" s="2"/>
      <c r="BA97" s="49"/>
      <c r="BB97" s="49"/>
      <c r="BC97" s="49"/>
      <c r="BD97" s="49"/>
      <c r="BE97" s="2"/>
      <c r="BF97" s="2"/>
      <c r="BG97" s="2">
        <f>AX97-BD97:BD98</f>
        <v>80000</v>
      </c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397"/>
      <c r="BS97" s="118"/>
      <c r="BT97" s="118"/>
      <c r="BU97" s="100"/>
      <c r="BV97" s="118"/>
      <c r="BW97" s="184"/>
      <c r="BX97" s="150"/>
      <c r="BY97" s="184"/>
      <c r="BZ97" s="150"/>
      <c r="CA97" s="149"/>
      <c r="CB97" s="150"/>
      <c r="CC97" s="150"/>
      <c r="CD97" s="150"/>
      <c r="CE97" s="100"/>
      <c r="CF97" s="100"/>
      <c r="CG97" s="100"/>
      <c r="CH97" s="397"/>
      <c r="CI97" s="100"/>
      <c r="CJ97" s="100"/>
      <c r="CK97" s="100"/>
      <c r="CL97" s="100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</row>
    <row r="98" spans="1:164" s="17" customFormat="1" ht="11.25" customHeight="1" hidden="1">
      <c r="A98" s="322"/>
      <c r="B98" s="311"/>
      <c r="C98" s="284" t="s">
        <v>24</v>
      </c>
      <c r="D98" s="360"/>
      <c r="E98" s="9"/>
      <c r="F98" s="11"/>
      <c r="G98" s="25"/>
      <c r="H98" s="11"/>
      <c r="I98" s="11">
        <v>1330000</v>
      </c>
      <c r="J98" s="2"/>
      <c r="K98" s="2">
        <f>I98-J98</f>
        <v>1330000</v>
      </c>
      <c r="L98" s="49"/>
      <c r="M98" s="49"/>
      <c r="N98" s="49"/>
      <c r="O98" s="49"/>
      <c r="P98" s="49"/>
      <c r="Q98" s="25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40"/>
      <c r="AS98" s="25"/>
      <c r="AT98" s="25"/>
      <c r="AU98" s="440"/>
      <c r="AV98" s="25"/>
      <c r="AW98" s="25"/>
      <c r="AX98" s="440"/>
      <c r="AY98" s="49"/>
      <c r="AZ98" s="2"/>
      <c r="BA98" s="49"/>
      <c r="BB98" s="49"/>
      <c r="BC98" s="49"/>
      <c r="BD98" s="49"/>
      <c r="BE98" s="2"/>
      <c r="BF98" s="2"/>
      <c r="BG98" s="49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397"/>
      <c r="BS98" s="118"/>
      <c r="BT98" s="118"/>
      <c r="BU98" s="100"/>
      <c r="BV98" s="118"/>
      <c r="BW98" s="184"/>
      <c r="BX98" s="150"/>
      <c r="BY98" s="184"/>
      <c r="BZ98" s="150"/>
      <c r="CA98" s="149"/>
      <c r="CB98" s="150"/>
      <c r="CC98" s="150"/>
      <c r="CD98" s="150"/>
      <c r="CE98" s="100"/>
      <c r="CF98" s="100"/>
      <c r="CG98" s="100"/>
      <c r="CH98" s="397"/>
      <c r="CI98" s="100"/>
      <c r="CJ98" s="100"/>
      <c r="CK98" s="100"/>
      <c r="CL98" s="100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</row>
    <row r="99" spans="1:164" s="17" customFormat="1" ht="12.75" hidden="1">
      <c r="A99" s="322"/>
      <c r="B99" s="311"/>
      <c r="C99" s="284" t="s">
        <v>23</v>
      </c>
      <c r="D99" s="360"/>
      <c r="E99" s="9"/>
      <c r="F99" s="11"/>
      <c r="G99" s="25"/>
      <c r="H99" s="11"/>
      <c r="I99" s="11">
        <v>350000</v>
      </c>
      <c r="J99" s="2"/>
      <c r="K99" s="2">
        <f>I99-J99</f>
        <v>350000</v>
      </c>
      <c r="L99" s="49"/>
      <c r="M99" s="49"/>
      <c r="N99" s="49"/>
      <c r="O99" s="49"/>
      <c r="P99" s="49"/>
      <c r="Q99" s="25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25"/>
      <c r="AS99" s="25"/>
      <c r="AT99" s="25"/>
      <c r="AU99" s="25">
        <f>I99-Q99-AR99</f>
        <v>350000</v>
      </c>
      <c r="AV99" s="25"/>
      <c r="AW99" s="25"/>
      <c r="AX99" s="25">
        <f>AU99</f>
        <v>350000</v>
      </c>
      <c r="AY99" s="49"/>
      <c r="AZ99" s="2"/>
      <c r="BA99" s="49"/>
      <c r="BB99" s="49"/>
      <c r="BC99" s="49"/>
      <c r="BD99" s="49"/>
      <c r="BE99" s="2"/>
      <c r="BF99" s="2"/>
      <c r="BG99" s="2">
        <f>AX99-BD99</f>
        <v>350000</v>
      </c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397"/>
      <c r="BS99" s="118"/>
      <c r="BT99" s="118"/>
      <c r="BU99" s="100"/>
      <c r="BV99" s="118"/>
      <c r="BW99" s="184"/>
      <c r="BX99" s="150"/>
      <c r="BY99" s="184"/>
      <c r="BZ99" s="150"/>
      <c r="CA99" s="149"/>
      <c r="CB99" s="150"/>
      <c r="CC99" s="150"/>
      <c r="CD99" s="150"/>
      <c r="CE99" s="100"/>
      <c r="CF99" s="100"/>
      <c r="CG99" s="100"/>
      <c r="CH99" s="397"/>
      <c r="CI99" s="100"/>
      <c r="CJ99" s="100"/>
      <c r="CK99" s="100"/>
      <c r="CL99" s="100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</row>
    <row r="100" spans="1:164" s="40" customFormat="1" ht="22.5" hidden="1">
      <c r="A100" s="432"/>
      <c r="B100" s="433"/>
      <c r="C100" s="286" t="s">
        <v>87</v>
      </c>
      <c r="D100" s="365"/>
      <c r="E100" s="15"/>
      <c r="F100" s="13"/>
      <c r="G100" s="60"/>
      <c r="H100" s="13"/>
      <c r="I100" s="13"/>
      <c r="J100" s="14"/>
      <c r="K100" s="14"/>
      <c r="L100" s="61"/>
      <c r="M100" s="61"/>
      <c r="N100" s="61"/>
      <c r="O100" s="61"/>
      <c r="P100" s="61"/>
      <c r="Q100" s="60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0"/>
      <c r="AS100" s="60"/>
      <c r="AT100" s="60"/>
      <c r="AU100" s="60"/>
      <c r="AV100" s="60"/>
      <c r="AW100" s="60"/>
      <c r="AX100" s="60">
        <v>2530000</v>
      </c>
      <c r="AY100" s="61"/>
      <c r="AZ100" s="14"/>
      <c r="BA100" s="61"/>
      <c r="BB100" s="61"/>
      <c r="BC100" s="61"/>
      <c r="BD100" s="61"/>
      <c r="BE100" s="14"/>
      <c r="BF100" s="14"/>
      <c r="BG100" s="14">
        <f>AX100-BD100</f>
        <v>2530000</v>
      </c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16"/>
      <c r="BS100" s="182"/>
      <c r="BT100" s="182"/>
      <c r="BU100" s="116"/>
      <c r="BV100" s="182"/>
      <c r="BW100" s="185"/>
      <c r="BX100" s="186"/>
      <c r="BY100" s="185"/>
      <c r="BZ100" s="186"/>
      <c r="CA100" s="163"/>
      <c r="CB100" s="186"/>
      <c r="CC100" s="186"/>
      <c r="CD100" s="186"/>
      <c r="CE100" s="116"/>
      <c r="CF100" s="116"/>
      <c r="CG100" s="116"/>
      <c r="CH100" s="116"/>
      <c r="CI100" s="116"/>
      <c r="CJ100" s="116"/>
      <c r="CK100" s="116"/>
      <c r="CL100" s="116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</row>
    <row r="101" spans="1:164" s="17" customFormat="1" ht="12.75" hidden="1">
      <c r="A101" s="322"/>
      <c r="B101" s="311"/>
      <c r="C101" s="284" t="s">
        <v>40</v>
      </c>
      <c r="D101" s="360"/>
      <c r="E101" s="9"/>
      <c r="F101" s="11"/>
      <c r="G101" s="25"/>
      <c r="H101" s="11"/>
      <c r="I101" s="11">
        <v>150000</v>
      </c>
      <c r="J101" s="2"/>
      <c r="K101" s="2">
        <f>I101-J101</f>
        <v>150000</v>
      </c>
      <c r="L101" s="49"/>
      <c r="M101" s="49"/>
      <c r="N101" s="49"/>
      <c r="O101" s="49"/>
      <c r="P101" s="49"/>
      <c r="Q101" s="25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25"/>
      <c r="AS101" s="25"/>
      <c r="AT101" s="25"/>
      <c r="AU101" s="25">
        <f>I101-Q101-AR101</f>
        <v>150000</v>
      </c>
      <c r="AV101" s="25"/>
      <c r="AW101" s="25"/>
      <c r="AX101" s="25">
        <f>AU101</f>
        <v>150000</v>
      </c>
      <c r="AY101" s="49"/>
      <c r="AZ101" s="2"/>
      <c r="BA101" s="49"/>
      <c r="BB101" s="49"/>
      <c r="BC101" s="49"/>
      <c r="BD101" s="49"/>
      <c r="BE101" s="2"/>
      <c r="BF101" s="2"/>
      <c r="BG101" s="2">
        <f>AX101-BD101</f>
        <v>150000</v>
      </c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397"/>
      <c r="BS101" s="118"/>
      <c r="BT101" s="118"/>
      <c r="BU101" s="100"/>
      <c r="BV101" s="118"/>
      <c r="BW101" s="184"/>
      <c r="BX101" s="150"/>
      <c r="BY101" s="184"/>
      <c r="BZ101" s="150"/>
      <c r="CA101" s="149"/>
      <c r="CB101" s="150"/>
      <c r="CC101" s="150"/>
      <c r="CD101" s="150"/>
      <c r="CE101" s="100"/>
      <c r="CF101" s="100"/>
      <c r="CG101" s="100"/>
      <c r="CH101" s="397"/>
      <c r="CI101" s="100"/>
      <c r="CJ101" s="100"/>
      <c r="CK101" s="100"/>
      <c r="CL101" s="100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s="17" customFormat="1" ht="12.75" hidden="1">
      <c r="A102" s="322"/>
      <c r="B102" s="311"/>
      <c r="C102" s="286" t="s">
        <v>102</v>
      </c>
      <c r="D102" s="365"/>
      <c r="E102" s="15"/>
      <c r="F102" s="11"/>
      <c r="G102" s="25"/>
      <c r="H102" s="11"/>
      <c r="I102" s="11"/>
      <c r="J102" s="2"/>
      <c r="K102" s="2"/>
      <c r="L102" s="49"/>
      <c r="M102" s="49"/>
      <c r="N102" s="49"/>
      <c r="O102" s="49"/>
      <c r="P102" s="49"/>
      <c r="Q102" s="25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25"/>
      <c r="AS102" s="25"/>
      <c r="AT102" s="25"/>
      <c r="AU102" s="25"/>
      <c r="AV102" s="25"/>
      <c r="AW102" s="25"/>
      <c r="AX102" s="25"/>
      <c r="AY102" s="49"/>
      <c r="AZ102" s="2"/>
      <c r="BA102" s="49"/>
      <c r="BB102" s="49"/>
      <c r="BC102" s="49"/>
      <c r="BD102" s="49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397"/>
      <c r="BS102" s="118"/>
      <c r="BT102" s="118"/>
      <c r="BU102" s="100"/>
      <c r="BV102" s="118"/>
      <c r="BW102" s="184"/>
      <c r="BX102" s="150"/>
      <c r="BY102" s="184"/>
      <c r="BZ102" s="150"/>
      <c r="CA102" s="149"/>
      <c r="CB102" s="150"/>
      <c r="CC102" s="150"/>
      <c r="CD102" s="150"/>
      <c r="CE102" s="100"/>
      <c r="CF102" s="100"/>
      <c r="CG102" s="100"/>
      <c r="CH102" s="397"/>
      <c r="CI102" s="100"/>
      <c r="CJ102" s="100"/>
      <c r="CK102" s="100"/>
      <c r="CL102" s="100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</row>
    <row r="103" spans="1:164" s="40" customFormat="1" ht="12.75" hidden="1">
      <c r="A103" s="432"/>
      <c r="B103" s="433"/>
      <c r="C103" s="286" t="s">
        <v>94</v>
      </c>
      <c r="D103" s="365"/>
      <c r="E103" s="15"/>
      <c r="F103" s="13"/>
      <c r="G103" s="60"/>
      <c r="H103" s="13"/>
      <c r="I103" s="13"/>
      <c r="J103" s="14"/>
      <c r="K103" s="14"/>
      <c r="L103" s="61"/>
      <c r="M103" s="61"/>
      <c r="N103" s="61"/>
      <c r="O103" s="61"/>
      <c r="P103" s="61"/>
      <c r="Q103" s="60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0"/>
      <c r="AS103" s="60"/>
      <c r="AT103" s="60"/>
      <c r="AU103" s="60"/>
      <c r="AV103" s="60"/>
      <c r="AW103" s="60"/>
      <c r="AX103" s="60">
        <v>200000</v>
      </c>
      <c r="AY103" s="61"/>
      <c r="AZ103" s="14"/>
      <c r="BA103" s="61"/>
      <c r="BB103" s="61"/>
      <c r="BC103" s="61"/>
      <c r="BD103" s="61"/>
      <c r="BE103" s="14"/>
      <c r="BF103" s="14"/>
      <c r="BG103" s="14">
        <v>300000</v>
      </c>
      <c r="BH103" s="14"/>
      <c r="BI103" s="14"/>
      <c r="BJ103" s="14"/>
      <c r="BK103" s="14"/>
      <c r="BL103" s="14"/>
      <c r="BM103" s="2">
        <v>200000</v>
      </c>
      <c r="BN103" s="14"/>
      <c r="BO103" s="14"/>
      <c r="BP103" s="14"/>
      <c r="BQ103" s="14"/>
      <c r="BR103" s="116"/>
      <c r="BS103" s="116"/>
      <c r="BT103" s="116"/>
      <c r="BU103" s="116"/>
      <c r="BV103" s="116"/>
      <c r="BW103" s="186"/>
      <c r="BX103" s="186"/>
      <c r="BY103" s="186"/>
      <c r="BZ103" s="186"/>
      <c r="CA103" s="163"/>
      <c r="CB103" s="186"/>
      <c r="CC103" s="186"/>
      <c r="CD103" s="186"/>
      <c r="CE103" s="116"/>
      <c r="CF103" s="116"/>
      <c r="CG103" s="116"/>
      <c r="CH103" s="116"/>
      <c r="CI103" s="116"/>
      <c r="CJ103" s="116"/>
      <c r="CK103" s="116"/>
      <c r="CL103" s="116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</row>
    <row r="104" spans="1:164" s="39" customFormat="1" ht="29.25" customHeight="1" hidden="1">
      <c r="A104" s="438"/>
      <c r="B104" s="439"/>
      <c r="C104" s="288" t="s">
        <v>8</v>
      </c>
      <c r="D104" s="362"/>
      <c r="E104" s="22"/>
      <c r="F104" s="24"/>
      <c r="G104" s="57"/>
      <c r="H104" s="24"/>
      <c r="I104" s="24">
        <f>SUM(I105:I105)</f>
        <v>300000</v>
      </c>
      <c r="J104" s="24">
        <f aca="true" t="shared" si="76" ref="J104:BY104">SUM(J105:J105)</f>
        <v>0</v>
      </c>
      <c r="K104" s="24">
        <f t="shared" si="76"/>
        <v>300000</v>
      </c>
      <c r="L104" s="24">
        <f t="shared" si="76"/>
        <v>0</v>
      </c>
      <c r="M104" s="24">
        <f t="shared" si="76"/>
        <v>0</v>
      </c>
      <c r="N104" s="24">
        <f t="shared" si="76"/>
        <v>0</v>
      </c>
      <c r="O104" s="24">
        <f t="shared" si="76"/>
        <v>0</v>
      </c>
      <c r="P104" s="24">
        <f t="shared" si="76"/>
        <v>0</v>
      </c>
      <c r="Q104" s="24">
        <f>SUM(Q105:Q105)</f>
        <v>30000</v>
      </c>
      <c r="R104" s="24">
        <f t="shared" si="76"/>
        <v>0</v>
      </c>
      <c r="S104" s="24">
        <f t="shared" si="76"/>
        <v>0</v>
      </c>
      <c r="T104" s="24">
        <f t="shared" si="76"/>
        <v>0</v>
      </c>
      <c r="U104" s="24">
        <f t="shared" si="76"/>
        <v>0</v>
      </c>
      <c r="V104" s="24">
        <f t="shared" si="76"/>
        <v>0</v>
      </c>
      <c r="W104" s="24">
        <f t="shared" si="76"/>
        <v>0</v>
      </c>
      <c r="X104" s="24">
        <f t="shared" si="76"/>
        <v>0</v>
      </c>
      <c r="Y104" s="24">
        <f t="shared" si="76"/>
        <v>0</v>
      </c>
      <c r="Z104" s="24">
        <f t="shared" si="76"/>
        <v>0</v>
      </c>
      <c r="AA104" s="24">
        <f t="shared" si="76"/>
        <v>0</v>
      </c>
      <c r="AB104" s="24">
        <f t="shared" si="76"/>
        <v>0</v>
      </c>
      <c r="AC104" s="24">
        <f t="shared" si="76"/>
        <v>0</v>
      </c>
      <c r="AD104" s="24">
        <f t="shared" si="76"/>
        <v>0</v>
      </c>
      <c r="AE104" s="24">
        <f t="shared" si="76"/>
        <v>0</v>
      </c>
      <c r="AF104" s="24">
        <f t="shared" si="76"/>
        <v>0</v>
      </c>
      <c r="AG104" s="24">
        <f t="shared" si="76"/>
        <v>0</v>
      </c>
      <c r="AH104" s="24">
        <f t="shared" si="76"/>
        <v>0</v>
      </c>
      <c r="AI104" s="24">
        <f t="shared" si="76"/>
        <v>0</v>
      </c>
      <c r="AJ104" s="24">
        <f t="shared" si="76"/>
        <v>0</v>
      </c>
      <c r="AK104" s="24">
        <f t="shared" si="76"/>
        <v>0</v>
      </c>
      <c r="AL104" s="24">
        <f t="shared" si="76"/>
        <v>0</v>
      </c>
      <c r="AM104" s="24">
        <f t="shared" si="76"/>
        <v>0</v>
      </c>
      <c r="AN104" s="24">
        <f t="shared" si="76"/>
        <v>0</v>
      </c>
      <c r="AO104" s="24">
        <f t="shared" si="76"/>
        <v>0</v>
      </c>
      <c r="AP104" s="24">
        <f t="shared" si="76"/>
        <v>0</v>
      </c>
      <c r="AQ104" s="24">
        <f t="shared" si="76"/>
        <v>0</v>
      </c>
      <c r="AR104" s="24">
        <f t="shared" si="76"/>
        <v>0</v>
      </c>
      <c r="AS104" s="24"/>
      <c r="AT104" s="24"/>
      <c r="AU104" s="24">
        <f>SUM(AU105:AU105)</f>
        <v>270000</v>
      </c>
      <c r="AV104" s="24"/>
      <c r="AW104" s="24"/>
      <c r="AX104" s="24">
        <f>SUM(AX105:AX105)</f>
        <v>270000</v>
      </c>
      <c r="AY104" s="24">
        <f t="shared" si="76"/>
        <v>0</v>
      </c>
      <c r="AZ104" s="24">
        <f t="shared" si="76"/>
        <v>0</v>
      </c>
      <c r="BA104" s="24">
        <f t="shared" si="76"/>
        <v>0</v>
      </c>
      <c r="BB104" s="24">
        <f t="shared" si="76"/>
        <v>0</v>
      </c>
      <c r="BC104" s="24">
        <f t="shared" si="76"/>
        <v>0</v>
      </c>
      <c r="BD104" s="24">
        <f t="shared" si="76"/>
        <v>0</v>
      </c>
      <c r="BE104" s="24">
        <f t="shared" si="76"/>
        <v>8</v>
      </c>
      <c r="BF104" s="24">
        <f t="shared" si="76"/>
        <v>25000</v>
      </c>
      <c r="BG104" s="24">
        <f t="shared" si="76"/>
        <v>200000</v>
      </c>
      <c r="BH104" s="24">
        <f t="shared" si="76"/>
        <v>0</v>
      </c>
      <c r="BI104" s="24">
        <f t="shared" si="76"/>
        <v>0</v>
      </c>
      <c r="BJ104" s="24">
        <f t="shared" si="76"/>
        <v>0</v>
      </c>
      <c r="BK104" s="24">
        <f t="shared" si="76"/>
        <v>0</v>
      </c>
      <c r="BL104" s="24">
        <f t="shared" si="76"/>
        <v>0</v>
      </c>
      <c r="BM104" s="24">
        <f t="shared" si="76"/>
        <v>0</v>
      </c>
      <c r="BN104" s="24">
        <f t="shared" si="76"/>
        <v>0</v>
      </c>
      <c r="BO104" s="24">
        <f t="shared" si="76"/>
        <v>0</v>
      </c>
      <c r="BP104" s="24"/>
      <c r="BQ104" s="24">
        <f t="shared" si="76"/>
        <v>0</v>
      </c>
      <c r="BR104" s="105">
        <f t="shared" si="76"/>
        <v>0</v>
      </c>
      <c r="BS104" s="105">
        <f t="shared" si="76"/>
        <v>0</v>
      </c>
      <c r="BT104" s="105">
        <f t="shared" si="76"/>
        <v>0</v>
      </c>
      <c r="BU104" s="105">
        <f t="shared" si="76"/>
        <v>0</v>
      </c>
      <c r="BV104" s="105">
        <f t="shared" si="76"/>
        <v>0</v>
      </c>
      <c r="BW104" s="105">
        <f t="shared" si="76"/>
        <v>0</v>
      </c>
      <c r="BX104" s="105">
        <f t="shared" si="76"/>
        <v>0</v>
      </c>
      <c r="BY104" s="105">
        <f t="shared" si="76"/>
        <v>0</v>
      </c>
      <c r="BZ104" s="105">
        <f aca="true" t="shared" si="77" ref="BZ104:CI104">SUM(BZ105:BZ105)</f>
        <v>0</v>
      </c>
      <c r="CA104" s="130"/>
      <c r="CB104" s="105">
        <f t="shared" si="77"/>
        <v>0</v>
      </c>
      <c r="CC104" s="105">
        <f t="shared" si="77"/>
        <v>0</v>
      </c>
      <c r="CD104" s="105">
        <f t="shared" si="77"/>
        <v>0</v>
      </c>
      <c r="CE104" s="105">
        <f t="shared" si="77"/>
        <v>0</v>
      </c>
      <c r="CF104" s="105">
        <f t="shared" si="77"/>
        <v>0</v>
      </c>
      <c r="CG104" s="105">
        <f t="shared" si="77"/>
        <v>0</v>
      </c>
      <c r="CH104" s="105">
        <f t="shared" si="77"/>
        <v>0</v>
      </c>
      <c r="CI104" s="105">
        <f t="shared" si="77"/>
        <v>0</v>
      </c>
      <c r="CJ104" s="105"/>
      <c r="CK104" s="105"/>
      <c r="CL104" s="105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</row>
    <row r="105" spans="1:164" s="17" customFormat="1" ht="25.5" customHeight="1" hidden="1">
      <c r="A105" s="322"/>
      <c r="B105" s="311"/>
      <c r="C105" s="284" t="s">
        <v>8</v>
      </c>
      <c r="D105" s="360"/>
      <c r="E105" s="9"/>
      <c r="F105" s="2" t="s">
        <v>18</v>
      </c>
      <c r="G105" s="2">
        <v>12</v>
      </c>
      <c r="H105" s="2">
        <v>25000</v>
      </c>
      <c r="I105" s="11">
        <f>G105*H105</f>
        <v>300000</v>
      </c>
      <c r="J105" s="49"/>
      <c r="K105" s="2">
        <f>I105-J105</f>
        <v>300000</v>
      </c>
      <c r="L105" s="49"/>
      <c r="M105" s="49"/>
      <c r="N105" s="49"/>
      <c r="O105" s="49"/>
      <c r="P105" s="49"/>
      <c r="Q105" s="25">
        <v>30000</v>
      </c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25"/>
      <c r="AS105" s="25"/>
      <c r="AT105" s="25"/>
      <c r="AU105" s="25">
        <f>I105-Q105-AR105</f>
        <v>270000</v>
      </c>
      <c r="AV105" s="25"/>
      <c r="AW105" s="25"/>
      <c r="AX105" s="25">
        <f>AU105</f>
        <v>270000</v>
      </c>
      <c r="AY105" s="49"/>
      <c r="AZ105" s="2"/>
      <c r="BA105" s="49"/>
      <c r="BB105" s="49"/>
      <c r="BC105" s="49"/>
      <c r="BD105" s="49"/>
      <c r="BE105" s="2">
        <v>8</v>
      </c>
      <c r="BF105" s="2">
        <v>25000</v>
      </c>
      <c r="BG105" s="2">
        <f>BE105*BF105</f>
        <v>200000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397"/>
      <c r="BS105" s="397"/>
      <c r="BT105" s="100"/>
      <c r="BU105" s="100"/>
      <c r="BV105" s="100"/>
      <c r="BW105" s="100"/>
      <c r="BX105" s="100"/>
      <c r="BY105" s="397"/>
      <c r="BZ105" s="100"/>
      <c r="CA105" s="80"/>
      <c r="CB105" s="100"/>
      <c r="CC105" s="100"/>
      <c r="CD105" s="100"/>
      <c r="CE105" s="100"/>
      <c r="CF105" s="100"/>
      <c r="CG105" s="100"/>
      <c r="CH105" s="397"/>
      <c r="CI105" s="100"/>
      <c r="CJ105" s="100"/>
      <c r="CK105" s="100"/>
      <c r="CL105" s="100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</row>
    <row r="106" spans="1:164" s="39" customFormat="1" ht="12.75" hidden="1">
      <c r="A106" s="438"/>
      <c r="B106" s="439"/>
      <c r="C106" s="288" t="s">
        <v>53</v>
      </c>
      <c r="D106" s="362"/>
      <c r="E106" s="22"/>
      <c r="F106" s="24"/>
      <c r="G106" s="57"/>
      <c r="H106" s="24"/>
      <c r="I106" s="24">
        <f>SUM(I107:I107)</f>
        <v>144000</v>
      </c>
      <c r="J106" s="24">
        <f aca="true" t="shared" si="78" ref="J106:BZ106">SUM(J107:J107)</f>
        <v>0</v>
      </c>
      <c r="K106" s="24">
        <f t="shared" si="78"/>
        <v>144000</v>
      </c>
      <c r="L106" s="24">
        <f t="shared" si="78"/>
        <v>0</v>
      </c>
      <c r="M106" s="24">
        <f t="shared" si="78"/>
        <v>0</v>
      </c>
      <c r="N106" s="24">
        <f t="shared" si="78"/>
        <v>0</v>
      </c>
      <c r="O106" s="24">
        <f t="shared" si="78"/>
        <v>0</v>
      </c>
      <c r="P106" s="24">
        <f t="shared" si="78"/>
        <v>0</v>
      </c>
      <c r="Q106" s="24">
        <f>SUM(Q107:Q108)</f>
        <v>0</v>
      </c>
      <c r="R106" s="24">
        <f t="shared" si="78"/>
        <v>0</v>
      </c>
      <c r="S106" s="24">
        <f t="shared" si="78"/>
        <v>0</v>
      </c>
      <c r="T106" s="24">
        <f t="shared" si="78"/>
        <v>0</v>
      </c>
      <c r="U106" s="24">
        <f t="shared" si="78"/>
        <v>0</v>
      </c>
      <c r="V106" s="24">
        <f t="shared" si="78"/>
        <v>0</v>
      </c>
      <c r="W106" s="24">
        <f t="shared" si="78"/>
        <v>0</v>
      </c>
      <c r="X106" s="24">
        <f t="shared" si="78"/>
        <v>0</v>
      </c>
      <c r="Y106" s="24">
        <f t="shared" si="78"/>
        <v>0</v>
      </c>
      <c r="Z106" s="24">
        <f t="shared" si="78"/>
        <v>0</v>
      </c>
      <c r="AA106" s="24">
        <f t="shared" si="78"/>
        <v>0</v>
      </c>
      <c r="AB106" s="24">
        <f t="shared" si="78"/>
        <v>0</v>
      </c>
      <c r="AC106" s="24">
        <f t="shared" si="78"/>
        <v>0</v>
      </c>
      <c r="AD106" s="24">
        <f t="shared" si="78"/>
        <v>0</v>
      </c>
      <c r="AE106" s="24">
        <f t="shared" si="78"/>
        <v>0</v>
      </c>
      <c r="AF106" s="24">
        <f t="shared" si="78"/>
        <v>0</v>
      </c>
      <c r="AG106" s="24">
        <f t="shared" si="78"/>
        <v>0</v>
      </c>
      <c r="AH106" s="24">
        <f t="shared" si="78"/>
        <v>0</v>
      </c>
      <c r="AI106" s="24">
        <f t="shared" si="78"/>
        <v>0</v>
      </c>
      <c r="AJ106" s="24">
        <f t="shared" si="78"/>
        <v>0</v>
      </c>
      <c r="AK106" s="24">
        <f t="shared" si="78"/>
        <v>0</v>
      </c>
      <c r="AL106" s="24">
        <f t="shared" si="78"/>
        <v>0</v>
      </c>
      <c r="AM106" s="24">
        <f t="shared" si="78"/>
        <v>0</v>
      </c>
      <c r="AN106" s="24">
        <f t="shared" si="78"/>
        <v>0</v>
      </c>
      <c r="AO106" s="24">
        <f t="shared" si="78"/>
        <v>0</v>
      </c>
      <c r="AP106" s="24">
        <f t="shared" si="78"/>
        <v>0</v>
      </c>
      <c r="AQ106" s="24">
        <f t="shared" si="78"/>
        <v>0</v>
      </c>
      <c r="AR106" s="21">
        <f>SUM(AR107:AR108)</f>
        <v>18501</v>
      </c>
      <c r="AS106" s="21"/>
      <c r="AT106" s="21"/>
      <c r="AU106" s="441">
        <f>I106-Q106-AR106</f>
        <v>125499</v>
      </c>
      <c r="AV106" s="21"/>
      <c r="AW106" s="21"/>
      <c r="AX106" s="441">
        <f>SUM(AX107:AX108)</f>
        <v>144000</v>
      </c>
      <c r="AY106" s="24">
        <f aca="true" t="shared" si="79" ref="AY106:BO106">SUM(AY107:AY108)</f>
        <v>0</v>
      </c>
      <c r="AZ106" s="24">
        <f t="shared" si="79"/>
        <v>0</v>
      </c>
      <c r="BA106" s="24">
        <f t="shared" si="79"/>
        <v>0</v>
      </c>
      <c r="BB106" s="24">
        <f t="shared" si="79"/>
        <v>0</v>
      </c>
      <c r="BC106" s="24">
        <f t="shared" si="79"/>
        <v>0</v>
      </c>
      <c r="BD106" s="24">
        <f t="shared" si="79"/>
        <v>0</v>
      </c>
      <c r="BE106" s="24">
        <f t="shared" si="79"/>
        <v>0</v>
      </c>
      <c r="BF106" s="24">
        <f t="shared" si="79"/>
        <v>0</v>
      </c>
      <c r="BG106" s="24">
        <f t="shared" si="79"/>
        <v>144000</v>
      </c>
      <c r="BH106" s="24">
        <f t="shared" si="79"/>
        <v>0</v>
      </c>
      <c r="BI106" s="24">
        <f t="shared" si="79"/>
        <v>0</v>
      </c>
      <c r="BJ106" s="24">
        <f t="shared" si="79"/>
        <v>0</v>
      </c>
      <c r="BK106" s="24">
        <f t="shared" si="79"/>
        <v>0</v>
      </c>
      <c r="BL106" s="24">
        <f t="shared" si="79"/>
        <v>0</v>
      </c>
      <c r="BM106" s="24">
        <f t="shared" si="79"/>
        <v>0</v>
      </c>
      <c r="BN106" s="24">
        <f t="shared" si="79"/>
        <v>0</v>
      </c>
      <c r="BO106" s="24">
        <f t="shared" si="79"/>
        <v>0</v>
      </c>
      <c r="BP106" s="24"/>
      <c r="BQ106" s="24">
        <f t="shared" si="78"/>
        <v>0</v>
      </c>
      <c r="BR106" s="105">
        <f t="shared" si="78"/>
        <v>0</v>
      </c>
      <c r="BS106" s="105">
        <f t="shared" si="78"/>
        <v>0</v>
      </c>
      <c r="BT106" s="105">
        <f t="shared" si="78"/>
        <v>0</v>
      </c>
      <c r="BU106" s="105">
        <f t="shared" si="78"/>
        <v>0</v>
      </c>
      <c r="BV106" s="105">
        <f t="shared" si="78"/>
        <v>0</v>
      </c>
      <c r="BW106" s="105">
        <f t="shared" si="78"/>
        <v>0</v>
      </c>
      <c r="BX106" s="105">
        <f t="shared" si="78"/>
        <v>0</v>
      </c>
      <c r="BY106" s="105">
        <f t="shared" si="78"/>
        <v>0</v>
      </c>
      <c r="BZ106" s="105">
        <f t="shared" si="78"/>
        <v>0</v>
      </c>
      <c r="CA106" s="130"/>
      <c r="CB106" s="105">
        <f aca="true" t="shared" si="80" ref="CB106:CI106">SUM(CB107:CB107)</f>
        <v>0</v>
      </c>
      <c r="CC106" s="105">
        <f t="shared" si="80"/>
        <v>0</v>
      </c>
      <c r="CD106" s="105">
        <f t="shared" si="80"/>
        <v>0</v>
      </c>
      <c r="CE106" s="105">
        <f t="shared" si="80"/>
        <v>0</v>
      </c>
      <c r="CF106" s="105">
        <f t="shared" si="80"/>
        <v>0</v>
      </c>
      <c r="CG106" s="105">
        <f t="shared" si="80"/>
        <v>0</v>
      </c>
      <c r="CH106" s="105">
        <f t="shared" si="80"/>
        <v>0</v>
      </c>
      <c r="CI106" s="105">
        <f t="shared" si="80"/>
        <v>0</v>
      </c>
      <c r="CJ106" s="105"/>
      <c r="CK106" s="105"/>
      <c r="CL106" s="105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</row>
    <row r="107" spans="1:164" s="17" customFormat="1" ht="12.75" hidden="1">
      <c r="A107" s="322"/>
      <c r="B107" s="311"/>
      <c r="C107" s="284" t="s">
        <v>39</v>
      </c>
      <c r="D107" s="360"/>
      <c r="E107" s="9"/>
      <c r="F107" s="2" t="s">
        <v>18</v>
      </c>
      <c r="G107" s="2">
        <v>12</v>
      </c>
      <c r="H107" s="2">
        <v>12000</v>
      </c>
      <c r="I107" s="11">
        <f>H107*G107</f>
        <v>144000</v>
      </c>
      <c r="J107" s="2"/>
      <c r="K107" s="2">
        <f>I107-J107</f>
        <v>144000</v>
      </c>
      <c r="L107" s="49"/>
      <c r="M107" s="49"/>
      <c r="N107" s="49"/>
      <c r="O107" s="49"/>
      <c r="P107" s="49"/>
      <c r="Q107" s="25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25"/>
      <c r="AS107" s="25"/>
      <c r="AT107" s="25"/>
      <c r="AU107" s="25">
        <f>I107-Q107-AR107</f>
        <v>144000</v>
      </c>
      <c r="AV107" s="25"/>
      <c r="AW107" s="25"/>
      <c r="AX107" s="25">
        <f>AU107</f>
        <v>144000</v>
      </c>
      <c r="AY107" s="49"/>
      <c r="AZ107" s="2"/>
      <c r="BA107" s="49"/>
      <c r="BB107" s="49"/>
      <c r="BC107" s="49"/>
      <c r="BD107" s="49"/>
      <c r="BE107" s="2"/>
      <c r="BF107" s="2"/>
      <c r="BG107" s="2">
        <f>AX107-BD107</f>
        <v>144000</v>
      </c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397"/>
      <c r="BS107" s="397"/>
      <c r="BT107" s="100"/>
      <c r="BU107" s="100"/>
      <c r="BV107" s="100"/>
      <c r="BW107" s="100"/>
      <c r="BX107" s="100"/>
      <c r="BY107" s="397"/>
      <c r="BZ107" s="100"/>
      <c r="CA107" s="80"/>
      <c r="CB107" s="100"/>
      <c r="CC107" s="100"/>
      <c r="CD107" s="100"/>
      <c r="CE107" s="100"/>
      <c r="CF107" s="100"/>
      <c r="CG107" s="100"/>
      <c r="CH107" s="397"/>
      <c r="CI107" s="100"/>
      <c r="CJ107" s="100"/>
      <c r="CK107" s="100"/>
      <c r="CL107" s="100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</row>
    <row r="108" spans="1:164" s="17" customFormat="1" ht="12.75" hidden="1">
      <c r="A108" s="322"/>
      <c r="B108" s="311"/>
      <c r="C108" s="284" t="s">
        <v>76</v>
      </c>
      <c r="D108" s="360"/>
      <c r="E108" s="9"/>
      <c r="F108" s="2"/>
      <c r="G108" s="2"/>
      <c r="H108" s="2"/>
      <c r="I108" s="11"/>
      <c r="J108" s="2"/>
      <c r="K108" s="2"/>
      <c r="L108" s="49"/>
      <c r="M108" s="49"/>
      <c r="N108" s="49"/>
      <c r="O108" s="49"/>
      <c r="P108" s="49"/>
      <c r="Q108" s="25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25">
        <v>18501</v>
      </c>
      <c r="AS108" s="25"/>
      <c r="AT108" s="25"/>
      <c r="AU108" s="25">
        <f>I108-Q108-AR108</f>
        <v>-18501</v>
      </c>
      <c r="AV108" s="25"/>
      <c r="AW108" s="25"/>
      <c r="AX108" s="25"/>
      <c r="AY108" s="49"/>
      <c r="AZ108" s="2"/>
      <c r="BA108" s="49"/>
      <c r="BB108" s="49"/>
      <c r="BC108" s="49"/>
      <c r="BD108" s="49"/>
      <c r="BE108" s="2"/>
      <c r="BF108" s="2"/>
      <c r="BG108" s="2">
        <f>AX108-BD108</f>
        <v>0</v>
      </c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397"/>
      <c r="BS108" s="397"/>
      <c r="BT108" s="100"/>
      <c r="BU108" s="100"/>
      <c r="BV108" s="100"/>
      <c r="BW108" s="100"/>
      <c r="BX108" s="100"/>
      <c r="BY108" s="397"/>
      <c r="BZ108" s="100"/>
      <c r="CA108" s="80"/>
      <c r="CB108" s="100"/>
      <c r="CC108" s="100"/>
      <c r="CD108" s="100"/>
      <c r="CE108" s="100"/>
      <c r="CF108" s="100"/>
      <c r="CG108" s="100"/>
      <c r="CH108" s="397"/>
      <c r="CI108" s="100"/>
      <c r="CJ108" s="100"/>
      <c r="CK108" s="100"/>
      <c r="CL108" s="100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</row>
    <row r="109" spans="1:164" s="38" customFormat="1" ht="33" customHeight="1" hidden="1">
      <c r="A109" s="424" t="s">
        <v>13</v>
      </c>
      <c r="B109" s="424"/>
      <c r="C109" s="424"/>
      <c r="D109" s="353"/>
      <c r="E109" s="353"/>
      <c r="F109" s="6"/>
      <c r="G109" s="50"/>
      <c r="H109" s="6"/>
      <c r="I109" s="7">
        <f>I110</f>
        <v>4802845.25</v>
      </c>
      <c r="J109" s="7">
        <f aca="true" t="shared" si="81" ref="J109:BX109">J110</f>
        <v>0</v>
      </c>
      <c r="K109" s="7" t="e">
        <f t="shared" si="81"/>
        <v>#REF!</v>
      </c>
      <c r="L109" s="7">
        <f t="shared" si="81"/>
        <v>0</v>
      </c>
      <c r="M109" s="7">
        <f t="shared" si="81"/>
        <v>0</v>
      </c>
      <c r="N109" s="7">
        <f t="shared" si="81"/>
        <v>0</v>
      </c>
      <c r="O109" s="7">
        <f t="shared" si="81"/>
        <v>0</v>
      </c>
      <c r="P109" s="7">
        <f t="shared" si="81"/>
        <v>0</v>
      </c>
      <c r="Q109" s="7">
        <f t="shared" si="81"/>
        <v>0</v>
      </c>
      <c r="R109" s="7">
        <f t="shared" si="81"/>
        <v>0</v>
      </c>
      <c r="S109" s="7">
        <f t="shared" si="81"/>
        <v>0</v>
      </c>
      <c r="T109" s="7">
        <f t="shared" si="81"/>
        <v>0</v>
      </c>
      <c r="U109" s="7">
        <f t="shared" si="81"/>
        <v>0</v>
      </c>
      <c r="V109" s="7">
        <f t="shared" si="81"/>
        <v>0</v>
      </c>
      <c r="W109" s="7">
        <f t="shared" si="81"/>
        <v>0</v>
      </c>
      <c r="X109" s="7">
        <f t="shared" si="81"/>
        <v>0</v>
      </c>
      <c r="Y109" s="7">
        <f t="shared" si="81"/>
        <v>0</v>
      </c>
      <c r="Z109" s="7">
        <f t="shared" si="81"/>
        <v>0</v>
      </c>
      <c r="AA109" s="7">
        <f t="shared" si="81"/>
        <v>0</v>
      </c>
      <c r="AB109" s="7">
        <f t="shared" si="81"/>
        <v>0</v>
      </c>
      <c r="AC109" s="7">
        <f t="shared" si="81"/>
        <v>0</v>
      </c>
      <c r="AD109" s="7">
        <f t="shared" si="81"/>
        <v>0</v>
      </c>
      <c r="AE109" s="7">
        <f t="shared" si="81"/>
        <v>0</v>
      </c>
      <c r="AF109" s="7">
        <f t="shared" si="81"/>
        <v>0</v>
      </c>
      <c r="AG109" s="7">
        <f t="shared" si="81"/>
        <v>0</v>
      </c>
      <c r="AH109" s="7">
        <f t="shared" si="81"/>
        <v>0</v>
      </c>
      <c r="AI109" s="7">
        <f t="shared" si="81"/>
        <v>0</v>
      </c>
      <c r="AJ109" s="7">
        <f t="shared" si="81"/>
        <v>0</v>
      </c>
      <c r="AK109" s="7">
        <f t="shared" si="81"/>
        <v>0</v>
      </c>
      <c r="AL109" s="7">
        <f t="shared" si="81"/>
        <v>0</v>
      </c>
      <c r="AM109" s="7">
        <f t="shared" si="81"/>
        <v>0</v>
      </c>
      <c r="AN109" s="7">
        <f t="shared" si="81"/>
        <v>0</v>
      </c>
      <c r="AO109" s="7">
        <f t="shared" si="81"/>
        <v>0</v>
      </c>
      <c r="AP109" s="7">
        <f t="shared" si="81"/>
        <v>0</v>
      </c>
      <c r="AQ109" s="7">
        <f t="shared" si="81"/>
        <v>0</v>
      </c>
      <c r="AR109" s="7">
        <f t="shared" si="81"/>
        <v>0</v>
      </c>
      <c r="AS109" s="7"/>
      <c r="AT109" s="7"/>
      <c r="AU109" s="7">
        <f t="shared" si="81"/>
        <v>4802845.25</v>
      </c>
      <c r="AV109" s="7"/>
      <c r="AW109" s="7"/>
      <c r="AX109" s="7">
        <f>AX110</f>
        <v>4802845.25</v>
      </c>
      <c r="AY109" s="7">
        <f t="shared" si="81"/>
        <v>0</v>
      </c>
      <c r="AZ109" s="7">
        <f t="shared" si="81"/>
        <v>0</v>
      </c>
      <c r="BA109" s="7">
        <f t="shared" si="81"/>
        <v>0</v>
      </c>
      <c r="BB109" s="7">
        <f t="shared" si="81"/>
        <v>0</v>
      </c>
      <c r="BC109" s="7">
        <f t="shared" si="81"/>
        <v>0</v>
      </c>
      <c r="BD109" s="7" t="e">
        <f t="shared" si="81"/>
        <v>#REF!</v>
      </c>
      <c r="BE109" s="7">
        <f t="shared" si="81"/>
        <v>0</v>
      </c>
      <c r="BF109" s="7">
        <f t="shared" si="81"/>
        <v>0</v>
      </c>
      <c r="BG109" s="7" t="e">
        <f t="shared" si="81"/>
        <v>#REF!</v>
      </c>
      <c r="BH109" s="7">
        <f>SUM(BH110:BH111)</f>
        <v>0</v>
      </c>
      <c r="BI109" s="7">
        <f aca="true" t="shared" si="82" ref="BI109:BO109">SUM(BI110:BI111)</f>
        <v>0</v>
      </c>
      <c r="BJ109" s="7">
        <f t="shared" si="82"/>
        <v>0</v>
      </c>
      <c r="BK109" s="7">
        <f t="shared" si="82"/>
        <v>0</v>
      </c>
      <c r="BL109" s="7">
        <f t="shared" si="82"/>
        <v>0</v>
      </c>
      <c r="BM109" s="7">
        <f t="shared" si="82"/>
        <v>143567.5</v>
      </c>
      <c r="BN109" s="7">
        <f t="shared" si="82"/>
        <v>0</v>
      </c>
      <c r="BO109" s="7">
        <f t="shared" si="82"/>
        <v>0</v>
      </c>
      <c r="BP109" s="7"/>
      <c r="BQ109" s="7">
        <f t="shared" si="81"/>
        <v>0</v>
      </c>
      <c r="BR109" s="164">
        <f t="shared" si="81"/>
        <v>0</v>
      </c>
      <c r="BS109" s="164">
        <f t="shared" si="81"/>
        <v>0</v>
      </c>
      <c r="BT109" s="164">
        <f t="shared" si="81"/>
        <v>0</v>
      </c>
      <c r="BU109" s="164">
        <f t="shared" si="81"/>
        <v>0</v>
      </c>
      <c r="BV109" s="164">
        <f t="shared" si="81"/>
        <v>0</v>
      </c>
      <c r="BW109" s="164">
        <f t="shared" si="81"/>
        <v>0</v>
      </c>
      <c r="BX109" s="164">
        <f t="shared" si="81"/>
        <v>0</v>
      </c>
      <c r="BY109" s="164">
        <f aca="true" t="shared" si="83" ref="BY109:CI109">SUM(BY110:BY111)</f>
        <v>0</v>
      </c>
      <c r="BZ109" s="164">
        <f t="shared" si="83"/>
        <v>0</v>
      </c>
      <c r="CA109" s="125"/>
      <c r="CB109" s="164">
        <f t="shared" si="83"/>
        <v>0</v>
      </c>
      <c r="CC109" s="164">
        <f t="shared" si="83"/>
        <v>0</v>
      </c>
      <c r="CD109" s="164">
        <f t="shared" si="83"/>
        <v>0</v>
      </c>
      <c r="CE109" s="164">
        <f t="shared" si="83"/>
        <v>0</v>
      </c>
      <c r="CF109" s="164">
        <f t="shared" si="83"/>
        <v>0</v>
      </c>
      <c r="CG109" s="164">
        <f t="shared" si="83"/>
        <v>0</v>
      </c>
      <c r="CH109" s="164">
        <f t="shared" si="83"/>
        <v>0</v>
      </c>
      <c r="CI109" s="164">
        <f t="shared" si="83"/>
        <v>0</v>
      </c>
      <c r="CJ109" s="164"/>
      <c r="CK109" s="164"/>
      <c r="CL109" s="164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</row>
    <row r="110" spans="1:164" s="17" customFormat="1" ht="12.75" hidden="1">
      <c r="A110" s="436"/>
      <c r="B110" s="426"/>
      <c r="C110" s="284" t="s">
        <v>104</v>
      </c>
      <c r="D110" s="360"/>
      <c r="E110" s="9"/>
      <c r="F110" s="2"/>
      <c r="G110" s="49"/>
      <c r="H110" s="2"/>
      <c r="I110" s="2">
        <v>4802845.25</v>
      </c>
      <c r="J110" s="2"/>
      <c r="K110" s="2" t="e">
        <f>0.025*#REF!</f>
        <v>#REF!</v>
      </c>
      <c r="L110" s="49"/>
      <c r="M110" s="49"/>
      <c r="N110" s="49"/>
      <c r="O110" s="49"/>
      <c r="P110" s="49"/>
      <c r="Q110" s="25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25"/>
      <c r="AS110" s="25"/>
      <c r="AT110" s="25"/>
      <c r="AU110" s="25">
        <f>I110-Q110-AR110</f>
        <v>4802845.25</v>
      </c>
      <c r="AV110" s="25"/>
      <c r="AW110" s="25"/>
      <c r="AX110" s="25">
        <f>AU110</f>
        <v>4802845.25</v>
      </c>
      <c r="AY110" s="49"/>
      <c r="AZ110" s="2"/>
      <c r="BA110" s="49"/>
      <c r="BB110" s="49"/>
      <c r="BC110" s="49"/>
      <c r="BD110" s="49" t="e">
        <f>#REF!*5%</f>
        <v>#REF!</v>
      </c>
      <c r="BE110" s="2"/>
      <c r="BF110" s="2"/>
      <c r="BG110" s="11" t="e">
        <f>#REF!/100*5</f>
        <v>#REF!</v>
      </c>
      <c r="BH110" s="2"/>
      <c r="BI110" s="2"/>
      <c r="BJ110" s="2"/>
      <c r="BK110" s="2"/>
      <c r="BL110" s="2"/>
      <c r="BM110" s="25">
        <v>137567.5</v>
      </c>
      <c r="BN110" s="2"/>
      <c r="BO110" s="2"/>
      <c r="BP110" s="2"/>
      <c r="BQ110" s="2"/>
      <c r="BR110" s="397"/>
      <c r="BS110" s="397"/>
      <c r="BT110" s="100"/>
      <c r="BU110" s="100"/>
      <c r="BV110" s="100"/>
      <c r="BW110" s="100"/>
      <c r="BX110" s="100"/>
      <c r="BY110" s="397"/>
      <c r="BZ110" s="100"/>
      <c r="CA110" s="80"/>
      <c r="CB110" s="100"/>
      <c r="CC110" s="100"/>
      <c r="CD110" s="100"/>
      <c r="CE110" s="100"/>
      <c r="CF110" s="100"/>
      <c r="CG110" s="100"/>
      <c r="CH110" s="397"/>
      <c r="CI110" s="100"/>
      <c r="CJ110" s="100"/>
      <c r="CK110" s="100"/>
      <c r="CL110" s="100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</row>
    <row r="111" spans="1:164" s="17" customFormat="1" ht="12.75" hidden="1">
      <c r="A111" s="436"/>
      <c r="B111" s="426"/>
      <c r="C111" s="284" t="s">
        <v>92</v>
      </c>
      <c r="D111" s="360"/>
      <c r="E111" s="9"/>
      <c r="F111" s="2"/>
      <c r="G111" s="49"/>
      <c r="H111" s="2"/>
      <c r="I111" s="2"/>
      <c r="J111" s="2"/>
      <c r="K111" s="2"/>
      <c r="L111" s="49"/>
      <c r="M111" s="49"/>
      <c r="N111" s="49"/>
      <c r="O111" s="49"/>
      <c r="P111" s="49"/>
      <c r="Q111" s="25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25"/>
      <c r="AS111" s="25"/>
      <c r="AT111" s="25"/>
      <c r="AU111" s="25"/>
      <c r="AV111" s="25"/>
      <c r="AW111" s="25"/>
      <c r="AX111" s="25"/>
      <c r="AY111" s="49"/>
      <c r="AZ111" s="2"/>
      <c r="BA111" s="49"/>
      <c r="BB111" s="49"/>
      <c r="BC111" s="49"/>
      <c r="BD111" s="49"/>
      <c r="BE111" s="2"/>
      <c r="BF111" s="2"/>
      <c r="BG111" s="11"/>
      <c r="BH111" s="2"/>
      <c r="BI111" s="2"/>
      <c r="BJ111" s="2"/>
      <c r="BK111" s="2"/>
      <c r="BL111" s="2"/>
      <c r="BM111" s="25">
        <v>6000</v>
      </c>
      <c r="BN111" s="2"/>
      <c r="BO111" s="2"/>
      <c r="BP111" s="2"/>
      <c r="BQ111" s="2"/>
      <c r="BR111" s="397"/>
      <c r="BS111" s="397"/>
      <c r="BT111" s="100"/>
      <c r="BU111" s="100"/>
      <c r="BV111" s="100"/>
      <c r="BW111" s="100"/>
      <c r="BX111" s="100"/>
      <c r="BY111" s="397"/>
      <c r="BZ111" s="100"/>
      <c r="CA111" s="80"/>
      <c r="CB111" s="100"/>
      <c r="CC111" s="100"/>
      <c r="CD111" s="100"/>
      <c r="CE111" s="100"/>
      <c r="CF111" s="100"/>
      <c r="CG111" s="100"/>
      <c r="CH111" s="397"/>
      <c r="CI111" s="100"/>
      <c r="CJ111" s="100"/>
      <c r="CK111" s="100"/>
      <c r="CL111" s="100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</row>
    <row r="112" spans="1:164" s="253" customFormat="1" ht="1.5" customHeight="1">
      <c r="A112" s="442" t="s">
        <v>44</v>
      </c>
      <c r="B112" s="442"/>
      <c r="C112" s="443"/>
      <c r="D112" s="366"/>
      <c r="E112" s="355"/>
      <c r="F112" s="41"/>
      <c r="G112" s="42"/>
      <c r="H112" s="42"/>
      <c r="I112" s="43" t="e">
        <f aca="true" t="shared" si="84" ref="I112:AR112">I92+I93+I95+I109</f>
        <v>#REF!</v>
      </c>
      <c r="J112" s="43" t="e">
        <f t="shared" si="84"/>
        <v>#REF!</v>
      </c>
      <c r="K112" s="43" t="e">
        <f t="shared" si="84"/>
        <v>#REF!</v>
      </c>
      <c r="L112" s="43" t="e">
        <f t="shared" si="84"/>
        <v>#REF!</v>
      </c>
      <c r="M112" s="43" t="e">
        <f t="shared" si="84"/>
        <v>#REF!</v>
      </c>
      <c r="N112" s="43" t="e">
        <f t="shared" si="84"/>
        <v>#REF!</v>
      </c>
      <c r="O112" s="43" t="e">
        <f t="shared" si="84"/>
        <v>#REF!</v>
      </c>
      <c r="P112" s="43" t="e">
        <f t="shared" si="84"/>
        <v>#REF!</v>
      </c>
      <c r="Q112" s="43" t="e">
        <f t="shared" si="84"/>
        <v>#REF!</v>
      </c>
      <c r="R112" s="43" t="e">
        <f t="shared" si="84"/>
        <v>#REF!</v>
      </c>
      <c r="S112" s="43" t="e">
        <f t="shared" si="84"/>
        <v>#REF!</v>
      </c>
      <c r="T112" s="43" t="e">
        <f t="shared" si="84"/>
        <v>#REF!</v>
      </c>
      <c r="U112" s="43" t="e">
        <f t="shared" si="84"/>
        <v>#REF!</v>
      </c>
      <c r="V112" s="43" t="e">
        <f t="shared" si="84"/>
        <v>#REF!</v>
      </c>
      <c r="W112" s="43" t="e">
        <f t="shared" si="84"/>
        <v>#REF!</v>
      </c>
      <c r="X112" s="43" t="e">
        <f t="shared" si="84"/>
        <v>#REF!</v>
      </c>
      <c r="Y112" s="43" t="e">
        <f t="shared" si="84"/>
        <v>#REF!</v>
      </c>
      <c r="Z112" s="43" t="e">
        <f t="shared" si="84"/>
        <v>#REF!</v>
      </c>
      <c r="AA112" s="43" t="e">
        <f t="shared" si="84"/>
        <v>#REF!</v>
      </c>
      <c r="AB112" s="43" t="e">
        <f t="shared" si="84"/>
        <v>#REF!</v>
      </c>
      <c r="AC112" s="43" t="e">
        <f t="shared" si="84"/>
        <v>#REF!</v>
      </c>
      <c r="AD112" s="43" t="e">
        <f t="shared" si="84"/>
        <v>#REF!</v>
      </c>
      <c r="AE112" s="43" t="e">
        <f t="shared" si="84"/>
        <v>#REF!</v>
      </c>
      <c r="AF112" s="43" t="e">
        <f t="shared" si="84"/>
        <v>#REF!</v>
      </c>
      <c r="AG112" s="43" t="e">
        <f t="shared" si="84"/>
        <v>#REF!</v>
      </c>
      <c r="AH112" s="43" t="e">
        <f t="shared" si="84"/>
        <v>#REF!</v>
      </c>
      <c r="AI112" s="43" t="e">
        <f t="shared" si="84"/>
        <v>#REF!</v>
      </c>
      <c r="AJ112" s="43" t="e">
        <f t="shared" si="84"/>
        <v>#REF!</v>
      </c>
      <c r="AK112" s="43" t="e">
        <f t="shared" si="84"/>
        <v>#REF!</v>
      </c>
      <c r="AL112" s="43" t="e">
        <f t="shared" si="84"/>
        <v>#REF!</v>
      </c>
      <c r="AM112" s="43" t="e">
        <f t="shared" si="84"/>
        <v>#REF!</v>
      </c>
      <c r="AN112" s="43" t="e">
        <f t="shared" si="84"/>
        <v>#REF!</v>
      </c>
      <c r="AO112" s="43" t="e">
        <f t="shared" si="84"/>
        <v>#REF!</v>
      </c>
      <c r="AP112" s="43" t="e">
        <f t="shared" si="84"/>
        <v>#REF!</v>
      </c>
      <c r="AQ112" s="43" t="e">
        <f t="shared" si="84"/>
        <v>#REF!</v>
      </c>
      <c r="AR112" s="43" t="e">
        <f t="shared" si="84"/>
        <v>#REF!</v>
      </c>
      <c r="AS112" s="43"/>
      <c r="AT112" s="43"/>
      <c r="AU112" s="43" t="e">
        <f>AU92+AU93+AU95+AU109</f>
        <v>#REF!</v>
      </c>
      <c r="AV112" s="43"/>
      <c r="AW112" s="43"/>
      <c r="AX112" s="43" t="e">
        <f aca="true" t="shared" si="85" ref="AX112:BO112">AX92+AX93+AX95+AX109</f>
        <v>#REF!</v>
      </c>
      <c r="AY112" s="43" t="e">
        <f t="shared" si="85"/>
        <v>#REF!</v>
      </c>
      <c r="AZ112" s="43" t="e">
        <f t="shared" si="85"/>
        <v>#REF!</v>
      </c>
      <c r="BA112" s="43" t="e">
        <f t="shared" si="85"/>
        <v>#REF!</v>
      </c>
      <c r="BB112" s="43" t="e">
        <f t="shared" si="85"/>
        <v>#REF!</v>
      </c>
      <c r="BC112" s="43" t="e">
        <f t="shared" si="85"/>
        <v>#REF!</v>
      </c>
      <c r="BD112" s="43" t="e">
        <f t="shared" si="85"/>
        <v>#REF!</v>
      </c>
      <c r="BE112" s="43">
        <f t="shared" si="85"/>
        <v>8</v>
      </c>
      <c r="BF112" s="43">
        <f t="shared" si="85"/>
        <v>25000</v>
      </c>
      <c r="BG112" s="43" t="e">
        <f t="shared" si="85"/>
        <v>#REF!</v>
      </c>
      <c r="BH112" s="43" t="e">
        <f t="shared" si="85"/>
        <v>#REF!</v>
      </c>
      <c r="BI112" s="43" t="e">
        <f t="shared" si="85"/>
        <v>#REF!</v>
      </c>
      <c r="BJ112" s="43" t="e">
        <f t="shared" si="85"/>
        <v>#REF!</v>
      </c>
      <c r="BK112" s="43" t="e">
        <f t="shared" si="85"/>
        <v>#REF!</v>
      </c>
      <c r="BL112" s="43" t="e">
        <f t="shared" si="85"/>
        <v>#REF!</v>
      </c>
      <c r="BM112" s="43" t="e">
        <f t="shared" si="85"/>
        <v>#REF!</v>
      </c>
      <c r="BN112" s="43" t="e">
        <f t="shared" si="85"/>
        <v>#REF!</v>
      </c>
      <c r="BO112" s="43" t="e">
        <f t="shared" si="85"/>
        <v>#REF!</v>
      </c>
      <c r="BP112" s="43"/>
      <c r="BQ112" s="43" t="e">
        <f aca="true" t="shared" si="86" ref="BQ112:CI112">BQ92+BQ93+BQ95+BQ109</f>
        <v>#REF!</v>
      </c>
      <c r="BR112" s="187" t="e">
        <f t="shared" si="86"/>
        <v>#REF!</v>
      </c>
      <c r="BS112" s="187" t="e">
        <f t="shared" si="86"/>
        <v>#REF!</v>
      </c>
      <c r="BT112" s="187" t="e">
        <f t="shared" si="86"/>
        <v>#REF!</v>
      </c>
      <c r="BU112" s="187" t="e">
        <f t="shared" si="86"/>
        <v>#REF!</v>
      </c>
      <c r="BV112" s="187" t="e">
        <f t="shared" si="86"/>
        <v>#REF!</v>
      </c>
      <c r="BW112" s="187" t="e">
        <f t="shared" si="86"/>
        <v>#REF!</v>
      </c>
      <c r="BX112" s="187" t="e">
        <f t="shared" si="86"/>
        <v>#REF!</v>
      </c>
      <c r="BY112" s="187" t="e">
        <f t="shared" si="86"/>
        <v>#REF!</v>
      </c>
      <c r="BZ112" s="187" t="e">
        <f t="shared" si="86"/>
        <v>#REF!</v>
      </c>
      <c r="CA112" s="130"/>
      <c r="CB112" s="187" t="e">
        <f t="shared" si="86"/>
        <v>#REF!</v>
      </c>
      <c r="CC112" s="187" t="e">
        <f t="shared" si="86"/>
        <v>#REF!</v>
      </c>
      <c r="CD112" s="187" t="e">
        <f t="shared" si="86"/>
        <v>#REF!</v>
      </c>
      <c r="CE112" s="187" t="e">
        <f t="shared" si="86"/>
        <v>#REF!</v>
      </c>
      <c r="CF112" s="187" t="e">
        <f t="shared" si="86"/>
        <v>#REF!</v>
      </c>
      <c r="CG112" s="187" t="e">
        <f t="shared" si="86"/>
        <v>#REF!</v>
      </c>
      <c r="CH112" s="187" t="e">
        <f t="shared" si="86"/>
        <v>#REF!</v>
      </c>
      <c r="CI112" s="187" t="e">
        <f t="shared" si="86"/>
        <v>#REF!</v>
      </c>
      <c r="CJ112" s="187"/>
      <c r="CK112" s="187"/>
      <c r="CL112" s="187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</row>
    <row r="113" spans="1:164" s="253" customFormat="1" ht="14.25" customHeight="1">
      <c r="A113" s="320"/>
      <c r="B113" s="308"/>
      <c r="C113" s="280" t="s">
        <v>200</v>
      </c>
      <c r="D113" s="280"/>
      <c r="E113" s="62"/>
      <c r="F113" s="228"/>
      <c r="G113" s="229"/>
      <c r="H113" s="229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92"/>
      <c r="CE113" s="130"/>
      <c r="CF113" s="130"/>
      <c r="CG113" s="130"/>
      <c r="CH113" s="130"/>
      <c r="CI113" s="130"/>
      <c r="CJ113" s="130"/>
      <c r="CK113" s="192"/>
      <c r="CL113" s="192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</row>
    <row r="114" spans="1:90" s="76" customFormat="1" ht="27.75" customHeight="1">
      <c r="A114" s="227"/>
      <c r="B114" s="309"/>
      <c r="C114" s="282" t="s">
        <v>187</v>
      </c>
      <c r="D114" s="308"/>
      <c r="E114" s="9"/>
      <c r="F114" s="2"/>
      <c r="G114" s="49"/>
      <c r="H114" s="2"/>
      <c r="I114" s="49"/>
      <c r="J114" s="49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</row>
    <row r="115" spans="1:90" s="76" customFormat="1" ht="30" customHeight="1">
      <c r="A115" s="230">
        <v>1</v>
      </c>
      <c r="B115" s="305"/>
      <c r="C115" s="356" t="s">
        <v>196</v>
      </c>
      <c r="D115" s="358" t="s">
        <v>204</v>
      </c>
      <c r="E115" s="356"/>
      <c r="F115" s="356"/>
      <c r="G115" s="356"/>
      <c r="H115" s="356"/>
      <c r="I115" s="356"/>
      <c r="J115" s="356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240"/>
      <c r="CG115" s="240"/>
      <c r="CH115" s="130"/>
      <c r="CI115" s="130"/>
      <c r="CJ115" s="130"/>
      <c r="CK115" s="223"/>
      <c r="CL115" s="223"/>
    </row>
    <row r="116" spans="1:90" s="76" customFormat="1" ht="14.25" customHeight="1">
      <c r="A116" s="230"/>
      <c r="B116" s="305" t="s">
        <v>224</v>
      </c>
      <c r="C116" s="272" t="s">
        <v>233</v>
      </c>
      <c r="D116" s="358" t="s">
        <v>204</v>
      </c>
      <c r="E116" s="328"/>
      <c r="F116" s="328"/>
      <c r="G116" s="328"/>
      <c r="H116" s="328"/>
      <c r="I116" s="328"/>
      <c r="J116" s="328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240"/>
      <c r="CG116" s="240"/>
      <c r="CH116" s="130"/>
      <c r="CI116" s="130"/>
      <c r="CJ116" s="130"/>
      <c r="CK116" s="223"/>
      <c r="CL116" s="223"/>
    </row>
    <row r="117" spans="1:90" s="76" customFormat="1" ht="13.5" customHeight="1">
      <c r="A117" s="230">
        <v>2</v>
      </c>
      <c r="B117" s="305"/>
      <c r="C117" s="356" t="s">
        <v>197</v>
      </c>
      <c r="D117" s="358" t="s">
        <v>204</v>
      </c>
      <c r="E117" s="356"/>
      <c r="F117" s="356"/>
      <c r="G117" s="356"/>
      <c r="H117" s="356"/>
      <c r="I117" s="356"/>
      <c r="J117" s="356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240"/>
      <c r="CG117" s="240"/>
      <c r="CH117" s="130"/>
      <c r="CI117" s="130"/>
      <c r="CJ117" s="130"/>
      <c r="CK117" s="223"/>
      <c r="CL117" s="223"/>
    </row>
    <row r="118" spans="1:90" s="76" customFormat="1" ht="24.75" customHeight="1">
      <c r="A118" s="230">
        <v>3</v>
      </c>
      <c r="B118" s="305"/>
      <c r="C118" s="328" t="s">
        <v>186</v>
      </c>
      <c r="D118" s="358" t="s">
        <v>204</v>
      </c>
      <c r="E118" s="328"/>
      <c r="F118" s="328"/>
      <c r="G118" s="328"/>
      <c r="H118" s="328"/>
      <c r="I118" s="328"/>
      <c r="J118" s="328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240"/>
      <c r="CG118" s="240"/>
      <c r="CH118" s="130"/>
      <c r="CI118" s="130"/>
      <c r="CJ118" s="130"/>
      <c r="CK118" s="223"/>
      <c r="CL118" s="223"/>
    </row>
    <row r="119" spans="1:90" s="76" customFormat="1" ht="14.25" customHeight="1" hidden="1">
      <c r="A119" s="230"/>
      <c r="B119" s="307"/>
      <c r="C119" s="274"/>
      <c r="D119" s="274"/>
      <c r="E119" s="274"/>
      <c r="F119" s="274"/>
      <c r="G119" s="274"/>
      <c r="H119" s="274"/>
      <c r="I119" s="235"/>
      <c r="J119" s="275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19"/>
      <c r="AS119" s="221"/>
      <c r="AT119" s="220"/>
      <c r="AU119" s="222"/>
      <c r="AV119" s="218"/>
      <c r="AW119" s="220"/>
      <c r="AX119" s="222"/>
      <c r="AY119" s="218"/>
      <c r="AZ119" s="220"/>
      <c r="BA119" s="220"/>
      <c r="BB119" s="220"/>
      <c r="BC119" s="220"/>
      <c r="BD119" s="219"/>
      <c r="BE119" s="221"/>
      <c r="BF119" s="220"/>
      <c r="BG119" s="222"/>
      <c r="BH119" s="218"/>
      <c r="BI119" s="220"/>
      <c r="BJ119" s="220"/>
      <c r="BK119" s="220"/>
      <c r="BL119" s="220"/>
      <c r="BM119" s="219"/>
      <c r="BN119" s="221"/>
      <c r="BO119" s="221"/>
      <c r="BP119" s="218"/>
      <c r="BQ119" s="219"/>
      <c r="BR119" s="157"/>
      <c r="BS119" s="140"/>
      <c r="BT119" s="130"/>
      <c r="BU119" s="130"/>
      <c r="BV119" s="130"/>
      <c r="BW119" s="130"/>
      <c r="BX119" s="130"/>
      <c r="BY119" s="140"/>
      <c r="BZ119" s="130"/>
      <c r="CA119" s="130"/>
      <c r="CB119" s="130"/>
      <c r="CC119" s="130"/>
      <c r="CD119" s="130"/>
      <c r="CE119" s="130"/>
      <c r="CF119" s="240"/>
      <c r="CG119" s="240"/>
      <c r="CH119" s="140"/>
      <c r="CI119" s="130"/>
      <c r="CJ119" s="130"/>
      <c r="CK119" s="223"/>
      <c r="CL119" s="223"/>
    </row>
    <row r="120" spans="1:90" s="76" customFormat="1" ht="14.25" customHeight="1" hidden="1">
      <c r="A120" s="316"/>
      <c r="B120" s="317"/>
      <c r="C120" s="274"/>
      <c r="D120" s="274"/>
      <c r="E120" s="274"/>
      <c r="F120" s="274"/>
      <c r="G120" s="274"/>
      <c r="H120" s="274"/>
      <c r="I120" s="235"/>
      <c r="J120" s="275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19"/>
      <c r="AS120" s="221"/>
      <c r="AT120" s="220"/>
      <c r="AU120" s="222"/>
      <c r="AV120" s="218"/>
      <c r="AW120" s="220"/>
      <c r="AX120" s="222"/>
      <c r="AY120" s="218"/>
      <c r="AZ120" s="220"/>
      <c r="BA120" s="220"/>
      <c r="BB120" s="220"/>
      <c r="BC120" s="220"/>
      <c r="BD120" s="219"/>
      <c r="BE120" s="221"/>
      <c r="BF120" s="220"/>
      <c r="BG120" s="222"/>
      <c r="BH120" s="218"/>
      <c r="BI120" s="220"/>
      <c r="BJ120" s="220"/>
      <c r="BK120" s="220"/>
      <c r="BL120" s="220"/>
      <c r="BM120" s="219"/>
      <c r="BN120" s="221"/>
      <c r="BO120" s="221"/>
      <c r="BP120" s="218"/>
      <c r="BQ120" s="219"/>
      <c r="BR120" s="157"/>
      <c r="BS120" s="140"/>
      <c r="BT120" s="130"/>
      <c r="BU120" s="130"/>
      <c r="BV120" s="130"/>
      <c r="BW120" s="130"/>
      <c r="BX120" s="130"/>
      <c r="BY120" s="140"/>
      <c r="BZ120" s="130"/>
      <c r="CA120" s="130"/>
      <c r="CB120" s="130"/>
      <c r="CC120" s="130"/>
      <c r="CD120" s="130"/>
      <c r="CE120" s="130"/>
      <c r="CF120" s="240"/>
      <c r="CG120" s="240"/>
      <c r="CH120" s="140"/>
      <c r="CI120" s="130"/>
      <c r="CJ120" s="130"/>
      <c r="CK120" s="223"/>
      <c r="CL120" s="223"/>
    </row>
    <row r="121" spans="1:164" s="17" customFormat="1" ht="24.75" customHeight="1" hidden="1" collapsed="1">
      <c r="A121" s="321"/>
      <c r="B121" s="318"/>
      <c r="C121" s="291" t="s">
        <v>17</v>
      </c>
      <c r="D121" s="291"/>
      <c r="E121" s="232"/>
      <c r="F121" s="232"/>
      <c r="G121" s="232"/>
      <c r="H121" s="232"/>
      <c r="I121" s="233"/>
      <c r="J121" s="44"/>
      <c r="K121" s="23"/>
      <c r="L121" s="49"/>
      <c r="M121" s="49"/>
      <c r="N121" s="49"/>
      <c r="O121" s="49"/>
      <c r="P121" s="49"/>
      <c r="Q121" s="25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36"/>
      <c r="AS121" s="58"/>
      <c r="AT121" s="25"/>
      <c r="AU121" s="70"/>
      <c r="AV121" s="59"/>
      <c r="AW121" s="25"/>
      <c r="AX121" s="70"/>
      <c r="AY121" s="56"/>
      <c r="AZ121" s="2"/>
      <c r="BA121" s="49"/>
      <c r="BB121" s="49"/>
      <c r="BC121" s="49"/>
      <c r="BD121" s="23"/>
      <c r="BE121" s="5"/>
      <c r="BF121" s="2"/>
      <c r="BG121" s="3"/>
      <c r="BH121" s="10"/>
      <c r="BI121" s="2"/>
      <c r="BJ121" s="2"/>
      <c r="BK121" s="2"/>
      <c r="BL121" s="2"/>
      <c r="BM121" s="4"/>
      <c r="BN121" s="5"/>
      <c r="BO121" s="5"/>
      <c r="BP121" s="10"/>
      <c r="BQ121" s="4"/>
      <c r="BR121" s="159"/>
      <c r="BS121" s="115"/>
      <c r="BT121" s="100"/>
      <c r="BU121" s="100"/>
      <c r="BV121" s="100"/>
      <c r="BW121" s="100"/>
      <c r="BX121" s="100"/>
      <c r="BY121" s="115"/>
      <c r="BZ121" s="100"/>
      <c r="CA121" s="80"/>
      <c r="CB121" s="100"/>
      <c r="CC121" s="100"/>
      <c r="CD121" s="100"/>
      <c r="CE121" s="100"/>
      <c r="CF121" s="100"/>
      <c r="CG121" s="100"/>
      <c r="CH121" s="113"/>
      <c r="CI121" s="100"/>
      <c r="CJ121" s="100"/>
      <c r="CK121" s="100"/>
      <c r="CL121" s="100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</row>
    <row r="122" spans="1:90" s="76" customFormat="1" ht="12.75" customHeight="1" hidden="1">
      <c r="A122" s="225">
        <v>1</v>
      </c>
      <c r="B122" s="305" t="s">
        <v>206</v>
      </c>
      <c r="C122" s="292" t="s">
        <v>219</v>
      </c>
      <c r="D122" s="292"/>
      <c r="E122" s="12" t="s">
        <v>112</v>
      </c>
      <c r="F122" s="78" t="s">
        <v>227</v>
      </c>
      <c r="G122" s="80">
        <v>3</v>
      </c>
      <c r="H122" s="80">
        <v>320</v>
      </c>
      <c r="I122" s="80">
        <f>G122*H122</f>
        <v>960</v>
      </c>
      <c r="J122" s="97"/>
      <c r="K122" s="82">
        <f>I122-J122</f>
        <v>960</v>
      </c>
      <c r="L122" s="83"/>
      <c r="M122" s="83"/>
      <c r="N122" s="83"/>
      <c r="O122" s="83"/>
      <c r="P122" s="83"/>
      <c r="Q122" s="84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5"/>
      <c r="AS122" s="86">
        <f>G122-O122-AP122</f>
        <v>3</v>
      </c>
      <c r="AT122" s="84"/>
      <c r="AU122" s="89">
        <f>I122-Q122-AR122</f>
        <v>960</v>
      </c>
      <c r="AV122" s="88">
        <f>AS122</f>
        <v>3</v>
      </c>
      <c r="AW122" s="84"/>
      <c r="AX122" s="89">
        <f>AU122</f>
        <v>960</v>
      </c>
      <c r="AY122" s="90"/>
      <c r="AZ122" s="80"/>
      <c r="BA122" s="83"/>
      <c r="BB122" s="83"/>
      <c r="BC122" s="83"/>
      <c r="BD122" s="81"/>
      <c r="BE122" s="91">
        <f>AV122-BB122</f>
        <v>3</v>
      </c>
      <c r="BF122" s="80"/>
      <c r="BG122" s="92">
        <f>AX122-BD122</f>
        <v>960</v>
      </c>
      <c r="BH122" s="93"/>
      <c r="BI122" s="80"/>
      <c r="BJ122" s="80"/>
      <c r="BK122" s="80"/>
      <c r="BL122" s="80"/>
      <c r="BM122" s="82"/>
      <c r="BN122" s="91">
        <f>BE122-BK122</f>
        <v>3</v>
      </c>
      <c r="BO122" s="91">
        <f>BN122</f>
        <v>3</v>
      </c>
      <c r="BP122" s="93"/>
      <c r="BQ122" s="82"/>
      <c r="BR122" s="158" t="s">
        <v>147</v>
      </c>
      <c r="BS122" s="93"/>
      <c r="BT122" s="80"/>
      <c r="BU122" s="80" t="s">
        <v>45</v>
      </c>
      <c r="BV122" s="80"/>
      <c r="BW122" s="80"/>
      <c r="BX122" s="80" t="s">
        <v>45</v>
      </c>
      <c r="BY122" s="93"/>
      <c r="BZ122" s="80"/>
      <c r="CA122" s="80"/>
      <c r="CB122" s="190"/>
      <c r="CC122" s="190"/>
      <c r="CD122" s="80"/>
      <c r="CE122" s="80"/>
      <c r="CF122" s="80"/>
      <c r="CG122" s="80"/>
      <c r="CH122" s="91"/>
      <c r="CI122" s="80"/>
      <c r="CJ122" s="80"/>
      <c r="CK122" s="80"/>
      <c r="CL122" s="80"/>
    </row>
    <row r="123" spans="1:90" s="76" customFormat="1" ht="12.75" hidden="1">
      <c r="A123" s="225">
        <v>2</v>
      </c>
      <c r="B123" s="310"/>
      <c r="C123" s="279" t="s">
        <v>145</v>
      </c>
      <c r="D123" s="344"/>
      <c r="E123" s="65"/>
      <c r="F123" s="82" t="s">
        <v>11</v>
      </c>
      <c r="G123" s="82">
        <v>2</v>
      </c>
      <c r="H123" s="78">
        <v>35600</v>
      </c>
      <c r="I123" s="78">
        <f>G123*H123</f>
        <v>71200</v>
      </c>
      <c r="J123" s="97"/>
      <c r="K123" s="82">
        <f>I123-J123</f>
        <v>71200</v>
      </c>
      <c r="L123" s="83"/>
      <c r="M123" s="83"/>
      <c r="N123" s="83"/>
      <c r="O123" s="83"/>
      <c r="P123" s="83"/>
      <c r="Q123" s="84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5"/>
      <c r="AS123" s="86">
        <f>G123-O123-AP123</f>
        <v>2</v>
      </c>
      <c r="AT123" s="84"/>
      <c r="AU123" s="89">
        <f>I123-Q123-AR123</f>
        <v>71200</v>
      </c>
      <c r="AV123" s="88">
        <f>AS123</f>
        <v>2</v>
      </c>
      <c r="AW123" s="84"/>
      <c r="AX123" s="89">
        <f>AU123</f>
        <v>71200</v>
      </c>
      <c r="AY123" s="90"/>
      <c r="AZ123" s="80"/>
      <c r="BA123" s="83"/>
      <c r="BB123" s="83"/>
      <c r="BC123" s="83"/>
      <c r="BD123" s="81"/>
      <c r="BE123" s="91">
        <f>AV123-BB123</f>
        <v>2</v>
      </c>
      <c r="BF123" s="80"/>
      <c r="BG123" s="92">
        <f>AX123-BD123</f>
        <v>71200</v>
      </c>
      <c r="BH123" s="93"/>
      <c r="BI123" s="80"/>
      <c r="BJ123" s="80"/>
      <c r="BK123" s="80"/>
      <c r="BL123" s="80"/>
      <c r="BM123" s="82"/>
      <c r="BN123" s="91">
        <f>BE123-BK123</f>
        <v>2</v>
      </c>
      <c r="BO123" s="91">
        <f>BN123</f>
        <v>2</v>
      </c>
      <c r="BP123" s="93"/>
      <c r="BQ123" s="82"/>
      <c r="BR123" s="158">
        <f>BO123-BQ123</f>
        <v>2</v>
      </c>
      <c r="BS123" s="93"/>
      <c r="BT123" s="80"/>
      <c r="BU123" s="80" t="s">
        <v>45</v>
      </c>
      <c r="BV123" s="80"/>
      <c r="BW123" s="80"/>
      <c r="BX123" s="80" t="s">
        <v>45</v>
      </c>
      <c r="BY123" s="93"/>
      <c r="BZ123" s="80"/>
      <c r="CA123" s="80"/>
      <c r="CB123" s="190"/>
      <c r="CC123" s="190"/>
      <c r="CD123" s="80"/>
      <c r="CE123" s="80"/>
      <c r="CF123" s="80"/>
      <c r="CG123" s="80"/>
      <c r="CH123" s="91"/>
      <c r="CI123" s="80"/>
      <c r="CJ123" s="80"/>
      <c r="CK123" s="80"/>
      <c r="CL123" s="80"/>
    </row>
    <row r="124" spans="1:90" s="76" customFormat="1" ht="25.5" hidden="1">
      <c r="A124" s="225">
        <v>3</v>
      </c>
      <c r="B124" s="310" t="s">
        <v>215</v>
      </c>
      <c r="C124" s="279" t="s">
        <v>171</v>
      </c>
      <c r="D124" s="344"/>
      <c r="E124" s="12" t="s">
        <v>112</v>
      </c>
      <c r="F124" s="82" t="s">
        <v>10</v>
      </c>
      <c r="G124" s="82">
        <v>10</v>
      </c>
      <c r="H124" s="78">
        <v>10500</v>
      </c>
      <c r="I124" s="78">
        <f>G124*H124</f>
        <v>105000</v>
      </c>
      <c r="J124" s="97"/>
      <c r="K124" s="82">
        <f>I124-J124</f>
        <v>105000</v>
      </c>
      <c r="L124" s="83"/>
      <c r="M124" s="83"/>
      <c r="N124" s="83"/>
      <c r="O124" s="83"/>
      <c r="P124" s="83"/>
      <c r="Q124" s="84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5"/>
      <c r="AS124" s="86">
        <f>G124-O124-AP124</f>
        <v>10</v>
      </c>
      <c r="AT124" s="84"/>
      <c r="AU124" s="89">
        <f>I124-Q124-AR124</f>
        <v>105000</v>
      </c>
      <c r="AV124" s="88">
        <f>AS124</f>
        <v>10</v>
      </c>
      <c r="AW124" s="84"/>
      <c r="AX124" s="89">
        <f>AU124</f>
        <v>105000</v>
      </c>
      <c r="AY124" s="90"/>
      <c r="AZ124" s="80"/>
      <c r="BA124" s="83"/>
      <c r="BB124" s="83"/>
      <c r="BC124" s="83"/>
      <c r="BD124" s="81"/>
      <c r="BE124" s="91">
        <f>AV124-BB124</f>
        <v>10</v>
      </c>
      <c r="BF124" s="80"/>
      <c r="BG124" s="92">
        <f>AX124-BD124</f>
        <v>105000</v>
      </c>
      <c r="BH124" s="93"/>
      <c r="BI124" s="80"/>
      <c r="BJ124" s="80"/>
      <c r="BK124" s="80"/>
      <c r="BL124" s="80"/>
      <c r="BM124" s="82"/>
      <c r="BN124" s="91">
        <f>BE124-BK124</f>
        <v>10</v>
      </c>
      <c r="BO124" s="91">
        <f>BN124</f>
        <v>10</v>
      </c>
      <c r="BP124" s="93"/>
      <c r="BQ124" s="82"/>
      <c r="BR124" s="158">
        <v>21</v>
      </c>
      <c r="BS124" s="93"/>
      <c r="BT124" s="80"/>
      <c r="BU124" s="80" t="s">
        <v>45</v>
      </c>
      <c r="BV124" s="80"/>
      <c r="BW124" s="80"/>
      <c r="BX124" s="80" t="s">
        <v>45</v>
      </c>
      <c r="BY124" s="93"/>
      <c r="BZ124" s="80"/>
      <c r="CA124" s="80"/>
      <c r="CB124" s="190" t="s">
        <v>45</v>
      </c>
      <c r="CC124" s="80"/>
      <c r="CD124" s="190"/>
      <c r="CE124" s="80"/>
      <c r="CF124" s="80"/>
      <c r="CG124" s="80"/>
      <c r="CH124" s="91"/>
      <c r="CI124" s="80"/>
      <c r="CJ124" s="80"/>
      <c r="CK124" s="80"/>
      <c r="CL124" s="80"/>
    </row>
    <row r="125" spans="1:90" s="76" customFormat="1" ht="25.5" hidden="1">
      <c r="A125" s="225">
        <v>4</v>
      </c>
      <c r="B125" s="310" t="s">
        <v>215</v>
      </c>
      <c r="C125" s="279" t="s">
        <v>146</v>
      </c>
      <c r="D125" s="344"/>
      <c r="E125" s="12" t="s">
        <v>112</v>
      </c>
      <c r="F125" s="82" t="s">
        <v>10</v>
      </c>
      <c r="G125" s="82">
        <v>2.8</v>
      </c>
      <c r="H125" s="78">
        <v>3800</v>
      </c>
      <c r="I125" s="78">
        <f>G125*H125</f>
        <v>10640</v>
      </c>
      <c r="J125" s="97"/>
      <c r="K125" s="82">
        <f>I125-J125</f>
        <v>10640</v>
      </c>
      <c r="L125" s="83"/>
      <c r="M125" s="83"/>
      <c r="N125" s="83"/>
      <c r="O125" s="83"/>
      <c r="P125" s="83"/>
      <c r="Q125" s="84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5"/>
      <c r="AS125" s="86">
        <f>G125-O125-AP125</f>
        <v>2.8</v>
      </c>
      <c r="AT125" s="84"/>
      <c r="AU125" s="89">
        <f>I125-Q125-AR125</f>
        <v>10640</v>
      </c>
      <c r="AV125" s="88">
        <f>AS125</f>
        <v>2.8</v>
      </c>
      <c r="AW125" s="84"/>
      <c r="AX125" s="89">
        <f>AU125</f>
        <v>10640</v>
      </c>
      <c r="AY125" s="90"/>
      <c r="AZ125" s="80"/>
      <c r="BA125" s="83"/>
      <c r="BB125" s="83"/>
      <c r="BC125" s="83"/>
      <c r="BD125" s="81"/>
      <c r="BE125" s="91">
        <f>AV125-BB125</f>
        <v>2.8</v>
      </c>
      <c r="BF125" s="80"/>
      <c r="BG125" s="92">
        <f>AX125-BD125</f>
        <v>10640</v>
      </c>
      <c r="BH125" s="93"/>
      <c r="BI125" s="80"/>
      <c r="BJ125" s="80"/>
      <c r="BK125" s="80"/>
      <c r="BL125" s="80"/>
      <c r="BM125" s="82"/>
      <c r="BN125" s="91">
        <f>BE125-BK125</f>
        <v>2.8</v>
      </c>
      <c r="BO125" s="91">
        <f>BN125</f>
        <v>2.8</v>
      </c>
      <c r="BP125" s="93"/>
      <c r="BQ125" s="82"/>
      <c r="BR125" s="158">
        <f>BO125-BQ125</f>
        <v>2.8</v>
      </c>
      <c r="BS125" s="93"/>
      <c r="BT125" s="80"/>
      <c r="BU125" s="80" t="s">
        <v>45</v>
      </c>
      <c r="BV125" s="80"/>
      <c r="BW125" s="80"/>
      <c r="BX125" s="80" t="s">
        <v>45</v>
      </c>
      <c r="BY125" s="93"/>
      <c r="BZ125" s="80"/>
      <c r="CA125" s="80"/>
      <c r="CB125" s="80"/>
      <c r="CC125" s="190" t="s">
        <v>45</v>
      </c>
      <c r="CD125" s="190"/>
      <c r="CE125" s="80"/>
      <c r="CF125" s="80"/>
      <c r="CG125" s="80"/>
      <c r="CH125" s="91"/>
      <c r="CI125" s="80"/>
      <c r="CJ125" s="80"/>
      <c r="CK125" s="80"/>
      <c r="CL125" s="80"/>
    </row>
    <row r="126" spans="1:164" s="243" customFormat="1" ht="13.5" customHeight="1" hidden="1">
      <c r="A126" s="234">
        <v>5</v>
      </c>
      <c r="B126" s="305" t="s">
        <v>217</v>
      </c>
      <c r="C126" s="293" t="s">
        <v>148</v>
      </c>
      <c r="D126" s="345"/>
      <c r="E126" s="12" t="s">
        <v>112</v>
      </c>
      <c r="F126" s="82" t="s">
        <v>172</v>
      </c>
      <c r="G126" s="128">
        <v>2526</v>
      </c>
      <c r="H126" s="125">
        <v>1607</v>
      </c>
      <c r="I126" s="125">
        <f>G126*H126</f>
        <v>4059282</v>
      </c>
      <c r="J126" s="151"/>
      <c r="K126" s="151" t="e">
        <f>SUM(#REF!)</f>
        <v>#REF!</v>
      </c>
      <c r="L126" s="131"/>
      <c r="M126" s="131"/>
      <c r="N126" s="131"/>
      <c r="O126" s="131"/>
      <c r="P126" s="131"/>
      <c r="Q126" s="132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3"/>
      <c r="AS126" s="134">
        <f>G126-O126-AP126</f>
        <v>2526</v>
      </c>
      <c r="AT126" s="132"/>
      <c r="AU126" s="153">
        <f>I126-Q126-AR126</f>
        <v>4059282</v>
      </c>
      <c r="AV126" s="136">
        <f>AS126</f>
        <v>2526</v>
      </c>
      <c r="AW126" s="132"/>
      <c r="AX126" s="153">
        <f>AU126</f>
        <v>4059282</v>
      </c>
      <c r="AY126" s="137"/>
      <c r="AZ126" s="130"/>
      <c r="BA126" s="131"/>
      <c r="BB126" s="131"/>
      <c r="BC126" s="131"/>
      <c r="BD126" s="129"/>
      <c r="BE126" s="138"/>
      <c r="BF126" s="130"/>
      <c r="BG126" s="139">
        <f>AX126-BD126</f>
        <v>4059282</v>
      </c>
      <c r="BH126" s="140"/>
      <c r="BI126" s="130"/>
      <c r="BJ126" s="130"/>
      <c r="BK126" s="130"/>
      <c r="BL126" s="130"/>
      <c r="BM126" s="128"/>
      <c r="BN126" s="138"/>
      <c r="BO126" s="138">
        <v>2526</v>
      </c>
      <c r="BP126" s="140"/>
      <c r="BQ126" s="128"/>
      <c r="BR126" s="157">
        <f>BO126-BQ126</f>
        <v>2526</v>
      </c>
      <c r="BS126" s="140"/>
      <c r="BT126" s="130"/>
      <c r="BU126" s="130" t="s">
        <v>45</v>
      </c>
      <c r="BV126" s="130"/>
      <c r="BW126" s="130"/>
      <c r="BX126" s="130" t="s">
        <v>45</v>
      </c>
      <c r="BY126" s="140"/>
      <c r="BZ126" s="130"/>
      <c r="CA126" s="130"/>
      <c r="CB126" s="192" t="s">
        <v>45</v>
      </c>
      <c r="CC126" s="192" t="s">
        <v>45</v>
      </c>
      <c r="CD126" s="192"/>
      <c r="CE126" s="130"/>
      <c r="CF126" s="130"/>
      <c r="CG126" s="130"/>
      <c r="CH126" s="138"/>
      <c r="CI126" s="130"/>
      <c r="CJ126" s="130"/>
      <c r="CK126" s="130"/>
      <c r="CL126" s="130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</row>
    <row r="127" spans="1:90" s="76" customFormat="1" ht="13.5" customHeight="1" hidden="1">
      <c r="A127" s="226"/>
      <c r="B127" s="307"/>
      <c r="C127" s="294" t="s">
        <v>128</v>
      </c>
      <c r="D127" s="346"/>
      <c r="E127" s="211"/>
      <c r="F127" s="81"/>
      <c r="G127" s="81"/>
      <c r="H127" s="78"/>
      <c r="I127" s="125">
        <f aca="true" t="shared" si="87" ref="I127:AR127">I128+I130</f>
        <v>338131</v>
      </c>
      <c r="J127" s="125">
        <f t="shared" si="87"/>
        <v>0</v>
      </c>
      <c r="K127" s="125">
        <f t="shared" si="87"/>
        <v>338131</v>
      </c>
      <c r="L127" s="125">
        <f t="shared" si="87"/>
        <v>0</v>
      </c>
      <c r="M127" s="125">
        <f t="shared" si="87"/>
        <v>0</v>
      </c>
      <c r="N127" s="125">
        <f t="shared" si="87"/>
        <v>0</v>
      </c>
      <c r="O127" s="125">
        <f t="shared" si="87"/>
        <v>0</v>
      </c>
      <c r="P127" s="125">
        <f t="shared" si="87"/>
        <v>0</v>
      </c>
      <c r="Q127" s="125">
        <f t="shared" si="87"/>
        <v>0</v>
      </c>
      <c r="R127" s="125">
        <f t="shared" si="87"/>
        <v>0</v>
      </c>
      <c r="S127" s="125">
        <f t="shared" si="87"/>
        <v>0</v>
      </c>
      <c r="T127" s="125">
        <f t="shared" si="87"/>
        <v>0</v>
      </c>
      <c r="U127" s="125">
        <f t="shared" si="87"/>
        <v>0</v>
      </c>
      <c r="V127" s="125">
        <f t="shared" si="87"/>
        <v>0</v>
      </c>
      <c r="W127" s="125">
        <f t="shared" si="87"/>
        <v>0</v>
      </c>
      <c r="X127" s="125">
        <f t="shared" si="87"/>
        <v>0</v>
      </c>
      <c r="Y127" s="125">
        <f t="shared" si="87"/>
        <v>0</v>
      </c>
      <c r="Z127" s="125">
        <f t="shared" si="87"/>
        <v>0</v>
      </c>
      <c r="AA127" s="125">
        <f t="shared" si="87"/>
        <v>0</v>
      </c>
      <c r="AB127" s="125">
        <f t="shared" si="87"/>
        <v>0</v>
      </c>
      <c r="AC127" s="125">
        <f t="shared" si="87"/>
        <v>0</v>
      </c>
      <c r="AD127" s="125">
        <f t="shared" si="87"/>
        <v>0</v>
      </c>
      <c r="AE127" s="125">
        <f t="shared" si="87"/>
        <v>0</v>
      </c>
      <c r="AF127" s="125">
        <f t="shared" si="87"/>
        <v>0</v>
      </c>
      <c r="AG127" s="125">
        <f t="shared" si="87"/>
        <v>0</v>
      </c>
      <c r="AH127" s="125">
        <f t="shared" si="87"/>
        <v>0</v>
      </c>
      <c r="AI127" s="125">
        <f t="shared" si="87"/>
        <v>0</v>
      </c>
      <c r="AJ127" s="125">
        <f t="shared" si="87"/>
        <v>0</v>
      </c>
      <c r="AK127" s="125">
        <f t="shared" si="87"/>
        <v>0</v>
      </c>
      <c r="AL127" s="125">
        <f t="shared" si="87"/>
        <v>0</v>
      </c>
      <c r="AM127" s="125">
        <f t="shared" si="87"/>
        <v>0</v>
      </c>
      <c r="AN127" s="125">
        <f t="shared" si="87"/>
        <v>0</v>
      </c>
      <c r="AO127" s="125">
        <f t="shared" si="87"/>
        <v>0</v>
      </c>
      <c r="AP127" s="125">
        <f t="shared" si="87"/>
        <v>0</v>
      </c>
      <c r="AQ127" s="125">
        <f t="shared" si="87"/>
        <v>0</v>
      </c>
      <c r="AR127" s="151">
        <f t="shared" si="87"/>
        <v>0</v>
      </c>
      <c r="AS127" s="126"/>
      <c r="AT127" s="125"/>
      <c r="AU127" s="135">
        <f>AU128+AU130</f>
        <v>338131</v>
      </c>
      <c r="AV127" s="127"/>
      <c r="AW127" s="125"/>
      <c r="AX127" s="135">
        <f aca="true" t="shared" si="88" ref="AX127:BD127">AX128+AX130</f>
        <v>338131</v>
      </c>
      <c r="AY127" s="127">
        <f t="shared" si="88"/>
        <v>0</v>
      </c>
      <c r="AZ127" s="125">
        <f t="shared" si="88"/>
        <v>0</v>
      </c>
      <c r="BA127" s="125">
        <f t="shared" si="88"/>
        <v>0</v>
      </c>
      <c r="BB127" s="151">
        <f t="shared" si="88"/>
        <v>0</v>
      </c>
      <c r="BC127" s="125">
        <f t="shared" si="88"/>
        <v>0</v>
      </c>
      <c r="BD127" s="152">
        <f t="shared" si="88"/>
        <v>0</v>
      </c>
      <c r="BE127" s="126"/>
      <c r="BF127" s="125"/>
      <c r="BG127" s="135">
        <f aca="true" t="shared" si="89" ref="BG127:BO127">BG128+BG130</f>
        <v>338131</v>
      </c>
      <c r="BH127" s="127">
        <f t="shared" si="89"/>
        <v>0</v>
      </c>
      <c r="BI127" s="125">
        <f t="shared" si="89"/>
        <v>0</v>
      </c>
      <c r="BJ127" s="125">
        <f t="shared" si="89"/>
        <v>0</v>
      </c>
      <c r="BK127" s="125">
        <f t="shared" si="89"/>
        <v>0</v>
      </c>
      <c r="BL127" s="125">
        <f t="shared" si="89"/>
        <v>0</v>
      </c>
      <c r="BM127" s="151">
        <f t="shared" si="89"/>
        <v>0</v>
      </c>
      <c r="BN127" s="126">
        <f t="shared" si="89"/>
        <v>2191</v>
      </c>
      <c r="BO127" s="126">
        <f t="shared" si="89"/>
        <v>2191</v>
      </c>
      <c r="BP127" s="127"/>
      <c r="BQ127" s="151">
        <f>BQ128+BQ130</f>
        <v>0</v>
      </c>
      <c r="BR127" s="160" t="s">
        <v>45</v>
      </c>
      <c r="BS127" s="127" t="s">
        <v>45</v>
      </c>
      <c r="BT127" s="125" t="s">
        <v>45</v>
      </c>
      <c r="BU127" s="125" t="s">
        <v>45</v>
      </c>
      <c r="BV127" s="125" t="s">
        <v>45</v>
      </c>
      <c r="BW127" s="125" t="s">
        <v>45</v>
      </c>
      <c r="BX127" s="125" t="s">
        <v>45</v>
      </c>
      <c r="BY127" s="127" t="s">
        <v>45</v>
      </c>
      <c r="BZ127" s="125" t="s">
        <v>45</v>
      </c>
      <c r="CA127" s="125"/>
      <c r="CB127" s="125" t="s">
        <v>45</v>
      </c>
      <c r="CC127" s="125" t="s">
        <v>45</v>
      </c>
      <c r="CD127" s="125" t="s">
        <v>45</v>
      </c>
      <c r="CE127" s="125" t="s">
        <v>45</v>
      </c>
      <c r="CF127" s="125" t="s">
        <v>45</v>
      </c>
      <c r="CG127" s="125" t="s">
        <v>45</v>
      </c>
      <c r="CH127" s="126" t="s">
        <v>45</v>
      </c>
      <c r="CI127" s="125" t="s">
        <v>45</v>
      </c>
      <c r="CJ127" s="125"/>
      <c r="CK127" s="125"/>
      <c r="CL127" s="125"/>
    </row>
    <row r="128" spans="1:164" s="254" customFormat="1" ht="12.75" hidden="1">
      <c r="A128" s="234">
        <v>1</v>
      </c>
      <c r="B128" s="307"/>
      <c r="C128" s="292" t="s">
        <v>144</v>
      </c>
      <c r="D128" s="292"/>
      <c r="E128" s="12" t="s">
        <v>112</v>
      </c>
      <c r="F128" s="82" t="str">
        <f>F129</f>
        <v>м2</v>
      </c>
      <c r="G128" s="82">
        <f>G129</f>
        <v>151</v>
      </c>
      <c r="H128" s="78">
        <f>I128/G128</f>
        <v>469</v>
      </c>
      <c r="I128" s="125">
        <f aca="true" t="shared" si="90" ref="I128:N128">SUM(I129:I129)</f>
        <v>70819</v>
      </c>
      <c r="J128" s="125">
        <f t="shared" si="90"/>
        <v>0</v>
      </c>
      <c r="K128" s="125">
        <f t="shared" si="90"/>
        <v>70819</v>
      </c>
      <c r="L128" s="125">
        <f t="shared" si="90"/>
        <v>0</v>
      </c>
      <c r="M128" s="125">
        <f t="shared" si="90"/>
        <v>0</v>
      </c>
      <c r="N128" s="125">
        <f t="shared" si="90"/>
        <v>0</v>
      </c>
      <c r="O128" s="125"/>
      <c r="P128" s="125"/>
      <c r="Q128" s="125">
        <f aca="true" t="shared" si="91" ref="Q128:AL128">SUM(Q129:Q129)</f>
        <v>0</v>
      </c>
      <c r="R128" s="125">
        <f t="shared" si="91"/>
        <v>0</v>
      </c>
      <c r="S128" s="125">
        <f t="shared" si="91"/>
        <v>0</v>
      </c>
      <c r="T128" s="125">
        <f t="shared" si="91"/>
        <v>0</v>
      </c>
      <c r="U128" s="125">
        <f t="shared" si="91"/>
        <v>0</v>
      </c>
      <c r="V128" s="125">
        <f t="shared" si="91"/>
        <v>0</v>
      </c>
      <c r="W128" s="125">
        <f t="shared" si="91"/>
        <v>0</v>
      </c>
      <c r="X128" s="125">
        <f t="shared" si="91"/>
        <v>0</v>
      </c>
      <c r="Y128" s="125">
        <f t="shared" si="91"/>
        <v>0</v>
      </c>
      <c r="Z128" s="125">
        <f t="shared" si="91"/>
        <v>0</v>
      </c>
      <c r="AA128" s="125">
        <f t="shared" si="91"/>
        <v>0</v>
      </c>
      <c r="AB128" s="125">
        <f t="shared" si="91"/>
        <v>0</v>
      </c>
      <c r="AC128" s="125">
        <f t="shared" si="91"/>
        <v>0</v>
      </c>
      <c r="AD128" s="125">
        <f t="shared" si="91"/>
        <v>0</v>
      </c>
      <c r="AE128" s="125">
        <f t="shared" si="91"/>
        <v>0</v>
      </c>
      <c r="AF128" s="125">
        <f t="shared" si="91"/>
        <v>0</v>
      </c>
      <c r="AG128" s="125">
        <f t="shared" si="91"/>
        <v>0</v>
      </c>
      <c r="AH128" s="125">
        <f t="shared" si="91"/>
        <v>0</v>
      </c>
      <c r="AI128" s="125">
        <f t="shared" si="91"/>
        <v>0</v>
      </c>
      <c r="AJ128" s="125">
        <f t="shared" si="91"/>
        <v>0</v>
      </c>
      <c r="AK128" s="125">
        <f t="shared" si="91"/>
        <v>0</v>
      </c>
      <c r="AL128" s="125">
        <f t="shared" si="91"/>
        <v>0</v>
      </c>
      <c r="AM128" s="125"/>
      <c r="AN128" s="125"/>
      <c r="AO128" s="125">
        <f>SUM(AO129:AO129)</f>
        <v>0</v>
      </c>
      <c r="AP128" s="125"/>
      <c r="AQ128" s="125"/>
      <c r="AR128" s="151">
        <f>SUM(AR129:AR129)</f>
        <v>0</v>
      </c>
      <c r="AS128" s="126"/>
      <c r="AT128" s="125"/>
      <c r="AU128" s="135">
        <f>SUM(AU129:AU129)</f>
        <v>70819</v>
      </c>
      <c r="AV128" s="127"/>
      <c r="AW128" s="125"/>
      <c r="AX128" s="135">
        <f aca="true" t="shared" si="92" ref="AX128:BD128">SUM(AX129:AX129)</f>
        <v>70819</v>
      </c>
      <c r="AY128" s="154">
        <f t="shared" si="92"/>
        <v>0</v>
      </c>
      <c r="AZ128" s="135">
        <f t="shared" si="92"/>
        <v>0</v>
      </c>
      <c r="BA128" s="135">
        <f t="shared" si="92"/>
        <v>0</v>
      </c>
      <c r="BB128" s="151">
        <f t="shared" si="92"/>
        <v>0</v>
      </c>
      <c r="BC128" s="125">
        <f t="shared" si="92"/>
        <v>0</v>
      </c>
      <c r="BD128" s="152">
        <f t="shared" si="92"/>
        <v>0</v>
      </c>
      <c r="BE128" s="126"/>
      <c r="BF128" s="125"/>
      <c r="BG128" s="135">
        <f aca="true" t="shared" si="93" ref="BG128:BQ128">SUM(BG129:BG129)</f>
        <v>70819</v>
      </c>
      <c r="BH128" s="127">
        <f t="shared" si="93"/>
        <v>0</v>
      </c>
      <c r="BI128" s="125">
        <f t="shared" si="93"/>
        <v>0</v>
      </c>
      <c r="BJ128" s="125">
        <f t="shared" si="93"/>
        <v>0</v>
      </c>
      <c r="BK128" s="125">
        <f t="shared" si="93"/>
        <v>0</v>
      </c>
      <c r="BL128" s="125">
        <f t="shared" si="93"/>
        <v>0</v>
      </c>
      <c r="BM128" s="151">
        <f t="shared" si="93"/>
        <v>0</v>
      </c>
      <c r="BN128" s="126">
        <f t="shared" si="93"/>
        <v>151</v>
      </c>
      <c r="BO128" s="126">
        <f t="shared" si="93"/>
        <v>151</v>
      </c>
      <c r="BP128" s="152">
        <f t="shared" si="93"/>
        <v>0</v>
      </c>
      <c r="BQ128" s="152">
        <f t="shared" si="93"/>
        <v>0</v>
      </c>
      <c r="BR128" s="160">
        <v>607.5</v>
      </c>
      <c r="BS128" s="127" t="s">
        <v>45</v>
      </c>
      <c r="BT128" s="125" t="s">
        <v>45</v>
      </c>
      <c r="BU128" s="125" t="s">
        <v>45</v>
      </c>
      <c r="BV128" s="125" t="s">
        <v>45</v>
      </c>
      <c r="BW128" s="125" t="s">
        <v>45</v>
      </c>
      <c r="BX128" s="125" t="s">
        <v>45</v>
      </c>
      <c r="BY128" s="127" t="s">
        <v>45</v>
      </c>
      <c r="BZ128" s="125" t="s">
        <v>45</v>
      </c>
      <c r="CA128" s="125"/>
      <c r="CB128" s="125" t="s">
        <v>45</v>
      </c>
      <c r="CC128" s="125" t="s">
        <v>45</v>
      </c>
      <c r="CD128" s="125" t="s">
        <v>45</v>
      </c>
      <c r="CE128" s="125" t="s">
        <v>45</v>
      </c>
      <c r="CF128" s="125" t="s">
        <v>45</v>
      </c>
      <c r="CG128" s="125" t="s">
        <v>45</v>
      </c>
      <c r="CH128" s="126" t="s">
        <v>45</v>
      </c>
      <c r="CI128" s="125" t="s">
        <v>45</v>
      </c>
      <c r="CJ128" s="125"/>
      <c r="CK128" s="125"/>
      <c r="CL128" s="125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</row>
    <row r="129" spans="1:164" s="17" customFormat="1" ht="12.75" customHeight="1" hidden="1">
      <c r="A129" s="244">
        <v>2</v>
      </c>
      <c r="B129" s="332" t="s">
        <v>207</v>
      </c>
      <c r="C129" s="295" t="s">
        <v>149</v>
      </c>
      <c r="D129" s="295"/>
      <c r="E129" s="67"/>
      <c r="F129" s="106" t="s">
        <v>10</v>
      </c>
      <c r="G129" s="106">
        <v>151</v>
      </c>
      <c r="H129" s="79">
        <v>469</v>
      </c>
      <c r="I129" s="79">
        <f>G129*H129</f>
        <v>70819</v>
      </c>
      <c r="J129" s="107"/>
      <c r="K129" s="106">
        <f>I129-J129</f>
        <v>70819</v>
      </c>
      <c r="L129" s="118"/>
      <c r="M129" s="118"/>
      <c r="N129" s="118"/>
      <c r="O129" s="118"/>
      <c r="P129" s="118"/>
      <c r="Q129" s="109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9"/>
      <c r="AS129" s="108">
        <f>G129-O129-AP129</f>
        <v>151</v>
      </c>
      <c r="AT129" s="109">
        <f>AU129/AS129</f>
        <v>469</v>
      </c>
      <c r="AU129" s="111">
        <f>I129-Q129-AR129</f>
        <v>70819</v>
      </c>
      <c r="AV129" s="110">
        <f>AS129</f>
        <v>151</v>
      </c>
      <c r="AW129" s="109">
        <f>AT129</f>
        <v>469</v>
      </c>
      <c r="AX129" s="111">
        <f>AU129</f>
        <v>70819</v>
      </c>
      <c r="AY129" s="120"/>
      <c r="AZ129" s="100"/>
      <c r="BA129" s="118"/>
      <c r="BB129" s="117"/>
      <c r="BC129" s="118"/>
      <c r="BD129" s="123"/>
      <c r="BE129" s="113">
        <f>AV129-BB129</f>
        <v>151</v>
      </c>
      <c r="BF129" s="100">
        <f>AW129-BC129</f>
        <v>469</v>
      </c>
      <c r="BG129" s="114">
        <f>AX129-BD129</f>
        <v>70819</v>
      </c>
      <c r="BH129" s="115"/>
      <c r="BI129" s="100"/>
      <c r="BJ129" s="100"/>
      <c r="BK129" s="100"/>
      <c r="BL129" s="100"/>
      <c r="BM129" s="106"/>
      <c r="BN129" s="113">
        <f>BE129-BK129</f>
        <v>151</v>
      </c>
      <c r="BO129" s="113">
        <f>BN129</f>
        <v>151</v>
      </c>
      <c r="BP129" s="115"/>
      <c r="BQ129" s="144"/>
      <c r="BR129" s="159">
        <f>BO129-BQ129</f>
        <v>151</v>
      </c>
      <c r="BS129" s="156"/>
      <c r="BT129" s="100"/>
      <c r="BU129" s="100" t="s">
        <v>45</v>
      </c>
      <c r="BV129" s="100"/>
      <c r="BW129" s="100"/>
      <c r="BX129" s="100" t="s">
        <v>45</v>
      </c>
      <c r="BY129" s="115"/>
      <c r="BZ129" s="100"/>
      <c r="CA129" s="80"/>
      <c r="CB129" s="246"/>
      <c r="CC129" s="190" t="s">
        <v>45</v>
      </c>
      <c r="CD129" s="100"/>
      <c r="CE129" s="100"/>
      <c r="CF129" s="100"/>
      <c r="CG129" s="100" t="s">
        <v>45</v>
      </c>
      <c r="CH129" s="113"/>
      <c r="CI129" s="100"/>
      <c r="CJ129" s="100"/>
      <c r="CK129" s="100"/>
      <c r="CL129" s="100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</row>
    <row r="130" spans="1:164" s="254" customFormat="1" ht="25.5" hidden="1">
      <c r="A130" s="226">
        <v>3</v>
      </c>
      <c r="B130" s="333"/>
      <c r="C130" s="292" t="s">
        <v>162</v>
      </c>
      <c r="D130" s="292"/>
      <c r="E130" s="19" t="s">
        <v>112</v>
      </c>
      <c r="F130" s="82" t="s">
        <v>45</v>
      </c>
      <c r="G130" s="82">
        <f>G134</f>
        <v>1512</v>
      </c>
      <c r="H130" s="78">
        <f>I130/G130</f>
        <v>176.79365079365078</v>
      </c>
      <c r="I130" s="125">
        <f aca="true" t="shared" si="94" ref="I130:AR130">SUM(I131:I134)</f>
        <v>267312</v>
      </c>
      <c r="J130" s="125">
        <f t="shared" si="94"/>
        <v>0</v>
      </c>
      <c r="K130" s="125">
        <f t="shared" si="94"/>
        <v>267312</v>
      </c>
      <c r="L130" s="125">
        <f t="shared" si="94"/>
        <v>0</v>
      </c>
      <c r="M130" s="125">
        <f t="shared" si="94"/>
        <v>0</v>
      </c>
      <c r="N130" s="125">
        <f t="shared" si="94"/>
        <v>0</v>
      </c>
      <c r="O130" s="125">
        <f t="shared" si="94"/>
        <v>0</v>
      </c>
      <c r="P130" s="125">
        <f t="shared" si="94"/>
        <v>0</v>
      </c>
      <c r="Q130" s="125">
        <f t="shared" si="94"/>
        <v>0</v>
      </c>
      <c r="R130" s="125">
        <f t="shared" si="94"/>
        <v>0</v>
      </c>
      <c r="S130" s="125">
        <f t="shared" si="94"/>
        <v>0</v>
      </c>
      <c r="T130" s="125">
        <f t="shared" si="94"/>
        <v>0</v>
      </c>
      <c r="U130" s="125">
        <f t="shared" si="94"/>
        <v>0</v>
      </c>
      <c r="V130" s="125">
        <f t="shared" si="94"/>
        <v>0</v>
      </c>
      <c r="W130" s="125">
        <f t="shared" si="94"/>
        <v>0</v>
      </c>
      <c r="X130" s="125">
        <f t="shared" si="94"/>
        <v>0</v>
      </c>
      <c r="Y130" s="125">
        <f t="shared" si="94"/>
        <v>0</v>
      </c>
      <c r="Z130" s="125">
        <f t="shared" si="94"/>
        <v>0</v>
      </c>
      <c r="AA130" s="125">
        <f t="shared" si="94"/>
        <v>0</v>
      </c>
      <c r="AB130" s="125">
        <f t="shared" si="94"/>
        <v>0</v>
      </c>
      <c r="AC130" s="125">
        <f t="shared" si="94"/>
        <v>0</v>
      </c>
      <c r="AD130" s="125">
        <f t="shared" si="94"/>
        <v>0</v>
      </c>
      <c r="AE130" s="125">
        <f t="shared" si="94"/>
        <v>0</v>
      </c>
      <c r="AF130" s="125">
        <f t="shared" si="94"/>
        <v>0</v>
      </c>
      <c r="AG130" s="125">
        <f t="shared" si="94"/>
        <v>0</v>
      </c>
      <c r="AH130" s="125">
        <f t="shared" si="94"/>
        <v>0</v>
      </c>
      <c r="AI130" s="125">
        <f t="shared" si="94"/>
        <v>0</v>
      </c>
      <c r="AJ130" s="125">
        <f t="shared" si="94"/>
        <v>0</v>
      </c>
      <c r="AK130" s="125">
        <f t="shared" si="94"/>
        <v>0</v>
      </c>
      <c r="AL130" s="125">
        <f t="shared" si="94"/>
        <v>0</v>
      </c>
      <c r="AM130" s="125">
        <f t="shared" si="94"/>
        <v>0</v>
      </c>
      <c r="AN130" s="125">
        <f t="shared" si="94"/>
        <v>0</v>
      </c>
      <c r="AO130" s="125">
        <f t="shared" si="94"/>
        <v>0</v>
      </c>
      <c r="AP130" s="125">
        <f t="shared" si="94"/>
        <v>0</v>
      </c>
      <c r="AQ130" s="125">
        <f t="shared" si="94"/>
        <v>0</v>
      </c>
      <c r="AR130" s="151">
        <f t="shared" si="94"/>
        <v>0</v>
      </c>
      <c r="AS130" s="126"/>
      <c r="AT130" s="125"/>
      <c r="AU130" s="135">
        <f>SUM(AU131:AU134)</f>
        <v>267312</v>
      </c>
      <c r="AV130" s="127"/>
      <c r="AW130" s="125"/>
      <c r="AX130" s="135">
        <f aca="true" t="shared" si="95" ref="AX130:BD130">SUM(AX131:AX134)</f>
        <v>267312</v>
      </c>
      <c r="AY130" s="127">
        <f t="shared" si="95"/>
        <v>0</v>
      </c>
      <c r="AZ130" s="125">
        <f t="shared" si="95"/>
        <v>0</v>
      </c>
      <c r="BA130" s="125">
        <f t="shared" si="95"/>
        <v>0</v>
      </c>
      <c r="BB130" s="125">
        <f t="shared" si="95"/>
        <v>0</v>
      </c>
      <c r="BC130" s="125">
        <f t="shared" si="95"/>
        <v>0</v>
      </c>
      <c r="BD130" s="151">
        <f t="shared" si="95"/>
        <v>0</v>
      </c>
      <c r="BE130" s="126"/>
      <c r="BF130" s="125"/>
      <c r="BG130" s="135">
        <f aca="true" t="shared" si="96" ref="BG130:BQ130">SUM(BG131:BG134)</f>
        <v>267312</v>
      </c>
      <c r="BH130" s="127">
        <f t="shared" si="96"/>
        <v>0</v>
      </c>
      <c r="BI130" s="125">
        <f t="shared" si="96"/>
        <v>0</v>
      </c>
      <c r="BJ130" s="125">
        <f t="shared" si="96"/>
        <v>0</v>
      </c>
      <c r="BK130" s="125">
        <f t="shared" si="96"/>
        <v>0</v>
      </c>
      <c r="BL130" s="125">
        <f t="shared" si="96"/>
        <v>0</v>
      </c>
      <c r="BM130" s="151">
        <f t="shared" si="96"/>
        <v>0</v>
      </c>
      <c r="BN130" s="126">
        <f t="shared" si="96"/>
        <v>2040</v>
      </c>
      <c r="BO130" s="126">
        <f t="shared" si="96"/>
        <v>2040</v>
      </c>
      <c r="BP130" s="152">
        <f t="shared" si="96"/>
        <v>0</v>
      </c>
      <c r="BQ130" s="152">
        <f t="shared" si="96"/>
        <v>0</v>
      </c>
      <c r="BR130" s="160" t="s">
        <v>45</v>
      </c>
      <c r="BS130" s="127" t="s">
        <v>45</v>
      </c>
      <c r="BT130" s="125" t="s">
        <v>150</v>
      </c>
      <c r="BU130" s="125" t="s">
        <v>45</v>
      </c>
      <c r="BV130" s="125" t="s">
        <v>45</v>
      </c>
      <c r="BW130" s="125" t="s">
        <v>45</v>
      </c>
      <c r="BX130" s="125" t="s">
        <v>45</v>
      </c>
      <c r="BY130" s="127" t="s">
        <v>45</v>
      </c>
      <c r="BZ130" s="125" t="s">
        <v>45</v>
      </c>
      <c r="CA130" s="125"/>
      <c r="CB130" s="125" t="s">
        <v>45</v>
      </c>
      <c r="CC130" s="125" t="s">
        <v>45</v>
      </c>
      <c r="CD130" s="125" t="s">
        <v>45</v>
      </c>
      <c r="CE130" s="125" t="s">
        <v>45</v>
      </c>
      <c r="CF130" s="125" t="s">
        <v>45</v>
      </c>
      <c r="CG130" s="125" t="s">
        <v>45</v>
      </c>
      <c r="CH130" s="126" t="s">
        <v>45</v>
      </c>
      <c r="CI130" s="125" t="s">
        <v>45</v>
      </c>
      <c r="CJ130" s="125"/>
      <c r="CK130" s="125"/>
      <c r="CL130" s="125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</row>
    <row r="131" spans="1:164" s="17" customFormat="1" ht="12.75" customHeight="1" hidden="1">
      <c r="A131" s="244">
        <v>4</v>
      </c>
      <c r="B131" s="333"/>
      <c r="C131" s="295" t="s">
        <v>21</v>
      </c>
      <c r="D131" s="295"/>
      <c r="E131" s="67"/>
      <c r="F131" s="106" t="s">
        <v>10</v>
      </c>
      <c r="G131" s="106">
        <v>242</v>
      </c>
      <c r="H131" s="79">
        <v>200</v>
      </c>
      <c r="I131" s="79">
        <f>G131*H131</f>
        <v>48400</v>
      </c>
      <c r="J131" s="107"/>
      <c r="K131" s="106">
        <f>I131-J131</f>
        <v>48400</v>
      </c>
      <c r="L131" s="118"/>
      <c r="M131" s="118"/>
      <c r="N131" s="118"/>
      <c r="O131" s="118"/>
      <c r="P131" s="118"/>
      <c r="Q131" s="109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9"/>
      <c r="AS131" s="108">
        <f>G131-O131-AP131</f>
        <v>242</v>
      </c>
      <c r="AT131" s="109">
        <f>AU131/AS131</f>
        <v>200</v>
      </c>
      <c r="AU131" s="111">
        <f>I131-Q131-AR131</f>
        <v>48400</v>
      </c>
      <c r="AV131" s="110">
        <f>AS131</f>
        <v>242</v>
      </c>
      <c r="AW131" s="109">
        <f aca="true" t="shared" si="97" ref="AW131:AX134">AT131</f>
        <v>200</v>
      </c>
      <c r="AX131" s="111">
        <f t="shared" si="97"/>
        <v>48400</v>
      </c>
      <c r="AY131" s="120"/>
      <c r="AZ131" s="100"/>
      <c r="BA131" s="118"/>
      <c r="BB131" s="118"/>
      <c r="BC131" s="118"/>
      <c r="BD131" s="117"/>
      <c r="BE131" s="113">
        <f aca="true" t="shared" si="98" ref="BE131:BG134">AV131-BB131</f>
        <v>242</v>
      </c>
      <c r="BF131" s="100">
        <f t="shared" si="98"/>
        <v>200</v>
      </c>
      <c r="BG131" s="114">
        <f t="shared" si="98"/>
        <v>48400</v>
      </c>
      <c r="BH131" s="115"/>
      <c r="BI131" s="100"/>
      <c r="BJ131" s="100"/>
      <c r="BK131" s="100"/>
      <c r="BL131" s="100"/>
      <c r="BM131" s="106"/>
      <c r="BN131" s="113">
        <f>BE131-BK131</f>
        <v>242</v>
      </c>
      <c r="BO131" s="113">
        <f>BN131</f>
        <v>242</v>
      </c>
      <c r="BP131" s="115"/>
      <c r="BQ131" s="144"/>
      <c r="BR131" s="159">
        <f>BO131-BQ131</f>
        <v>242</v>
      </c>
      <c r="BS131" s="156"/>
      <c r="BT131" s="100"/>
      <c r="BU131" s="100" t="s">
        <v>45</v>
      </c>
      <c r="BV131" s="100"/>
      <c r="BW131" s="100"/>
      <c r="BX131" s="100" t="s">
        <v>45</v>
      </c>
      <c r="BY131" s="115"/>
      <c r="BZ131" s="100"/>
      <c r="CA131" s="80"/>
      <c r="CB131" s="80"/>
      <c r="CC131" s="190" t="s">
        <v>45</v>
      </c>
      <c r="CD131" s="190"/>
      <c r="CE131" s="100"/>
      <c r="CF131" s="100"/>
      <c r="CG131" s="100"/>
      <c r="CH131" s="113"/>
      <c r="CI131" s="100"/>
      <c r="CJ131" s="100"/>
      <c r="CK131" s="100"/>
      <c r="CL131" s="100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s="17" customFormat="1" ht="12.75" customHeight="1" hidden="1">
      <c r="A132" s="244">
        <v>5</v>
      </c>
      <c r="B132" s="333"/>
      <c r="C132" s="295" t="s">
        <v>31</v>
      </c>
      <c r="D132" s="295"/>
      <c r="E132" s="67"/>
      <c r="F132" s="106" t="s">
        <v>10</v>
      </c>
      <c r="G132" s="106">
        <v>66</v>
      </c>
      <c r="H132" s="79">
        <v>72</v>
      </c>
      <c r="I132" s="79">
        <f>G132*H132</f>
        <v>4752</v>
      </c>
      <c r="J132" s="107"/>
      <c r="K132" s="106">
        <f>I132-J132</f>
        <v>4752</v>
      </c>
      <c r="L132" s="118"/>
      <c r="M132" s="118"/>
      <c r="N132" s="118"/>
      <c r="O132" s="118"/>
      <c r="P132" s="118"/>
      <c r="Q132" s="109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9"/>
      <c r="AS132" s="108">
        <f>G132-O132-AP132</f>
        <v>66</v>
      </c>
      <c r="AT132" s="109">
        <f>AU132/AS132</f>
        <v>72</v>
      </c>
      <c r="AU132" s="111">
        <f>I132-Q132-AR132</f>
        <v>4752</v>
      </c>
      <c r="AV132" s="110">
        <f>AS132</f>
        <v>66</v>
      </c>
      <c r="AW132" s="109">
        <f t="shared" si="97"/>
        <v>72</v>
      </c>
      <c r="AX132" s="111">
        <f t="shared" si="97"/>
        <v>4752</v>
      </c>
      <c r="AY132" s="120"/>
      <c r="AZ132" s="100"/>
      <c r="BA132" s="118"/>
      <c r="BB132" s="118"/>
      <c r="BC132" s="118"/>
      <c r="BD132" s="117"/>
      <c r="BE132" s="113">
        <f t="shared" si="98"/>
        <v>66</v>
      </c>
      <c r="BF132" s="100">
        <f t="shared" si="98"/>
        <v>72</v>
      </c>
      <c r="BG132" s="114">
        <f t="shared" si="98"/>
        <v>4752</v>
      </c>
      <c r="BH132" s="115"/>
      <c r="BI132" s="100"/>
      <c r="BJ132" s="100"/>
      <c r="BK132" s="100"/>
      <c r="BL132" s="100"/>
      <c r="BM132" s="106"/>
      <c r="BN132" s="113">
        <f>BE132-BK132</f>
        <v>66</v>
      </c>
      <c r="BO132" s="113">
        <f>BN132</f>
        <v>66</v>
      </c>
      <c r="BP132" s="115"/>
      <c r="BQ132" s="144"/>
      <c r="BR132" s="159">
        <f>BO132-BQ132</f>
        <v>66</v>
      </c>
      <c r="BS132" s="156"/>
      <c r="BT132" s="100"/>
      <c r="BU132" s="100" t="s">
        <v>45</v>
      </c>
      <c r="BV132" s="100"/>
      <c r="BW132" s="100"/>
      <c r="BX132" s="100" t="s">
        <v>45</v>
      </c>
      <c r="BY132" s="115"/>
      <c r="BZ132" s="100"/>
      <c r="CA132" s="80"/>
      <c r="CB132" s="80" t="s">
        <v>45</v>
      </c>
      <c r="CC132" s="190" t="s">
        <v>45</v>
      </c>
      <c r="CD132" s="190"/>
      <c r="CE132" s="100"/>
      <c r="CF132" s="100"/>
      <c r="CG132" s="100"/>
      <c r="CH132" s="113"/>
      <c r="CI132" s="100"/>
      <c r="CJ132" s="100"/>
      <c r="CK132" s="100"/>
      <c r="CL132" s="100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</row>
    <row r="133" spans="1:164" s="17" customFormat="1" ht="12.75" customHeight="1" hidden="1">
      <c r="A133" s="244">
        <v>6</v>
      </c>
      <c r="B133" s="333"/>
      <c r="C133" s="277" t="s">
        <v>32</v>
      </c>
      <c r="D133" s="295"/>
      <c r="E133" s="64"/>
      <c r="F133" s="106" t="s">
        <v>10</v>
      </c>
      <c r="G133" s="106">
        <v>220</v>
      </c>
      <c r="H133" s="79">
        <v>80</v>
      </c>
      <c r="I133" s="79">
        <f>G133*H133</f>
        <v>17600</v>
      </c>
      <c r="J133" s="107"/>
      <c r="K133" s="106">
        <f>I133-J133</f>
        <v>17600</v>
      </c>
      <c r="L133" s="118"/>
      <c r="M133" s="118"/>
      <c r="N133" s="118"/>
      <c r="O133" s="118"/>
      <c r="P133" s="118"/>
      <c r="Q133" s="109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9"/>
      <c r="AS133" s="108">
        <f>G133-O133-AP133</f>
        <v>220</v>
      </c>
      <c r="AT133" s="109">
        <f>AU133/AS133</f>
        <v>80</v>
      </c>
      <c r="AU133" s="111">
        <f>I133-Q133-AR133</f>
        <v>17600</v>
      </c>
      <c r="AV133" s="110">
        <f>AS133</f>
        <v>220</v>
      </c>
      <c r="AW133" s="109">
        <f t="shared" si="97"/>
        <v>80</v>
      </c>
      <c r="AX133" s="111">
        <f t="shared" si="97"/>
        <v>17600</v>
      </c>
      <c r="AY133" s="120"/>
      <c r="AZ133" s="100"/>
      <c r="BA133" s="118"/>
      <c r="BB133" s="118"/>
      <c r="BC133" s="118"/>
      <c r="BD133" s="117"/>
      <c r="BE133" s="113">
        <f t="shared" si="98"/>
        <v>220</v>
      </c>
      <c r="BF133" s="100">
        <f t="shared" si="98"/>
        <v>80</v>
      </c>
      <c r="BG133" s="114">
        <f t="shared" si="98"/>
        <v>17600</v>
      </c>
      <c r="BH133" s="115"/>
      <c r="BI133" s="100"/>
      <c r="BJ133" s="100"/>
      <c r="BK133" s="100"/>
      <c r="BL133" s="100"/>
      <c r="BM133" s="106"/>
      <c r="BN133" s="113">
        <f>BE133-BK133</f>
        <v>220</v>
      </c>
      <c r="BO133" s="113">
        <f>BN133</f>
        <v>220</v>
      </c>
      <c r="BP133" s="115"/>
      <c r="BQ133" s="144"/>
      <c r="BR133" s="159">
        <f>BO133-BQ133</f>
        <v>220</v>
      </c>
      <c r="BS133" s="156"/>
      <c r="BT133" s="100"/>
      <c r="BU133" s="100" t="s">
        <v>45</v>
      </c>
      <c r="BV133" s="100"/>
      <c r="BW133" s="100"/>
      <c r="BX133" s="100" t="s">
        <v>45</v>
      </c>
      <c r="BY133" s="115"/>
      <c r="BZ133" s="100"/>
      <c r="CA133" s="80"/>
      <c r="CB133" s="80" t="s">
        <v>45</v>
      </c>
      <c r="CC133" s="190" t="s">
        <v>45</v>
      </c>
      <c r="CD133" s="190"/>
      <c r="CE133" s="100"/>
      <c r="CF133" s="100"/>
      <c r="CG133" s="100"/>
      <c r="CH133" s="113"/>
      <c r="CI133" s="100"/>
      <c r="CJ133" s="100"/>
      <c r="CK133" s="100"/>
      <c r="CL133" s="100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</row>
    <row r="134" spans="1:164" s="17" customFormat="1" ht="13.5" customHeight="1" hidden="1">
      <c r="A134" s="244">
        <v>7</v>
      </c>
      <c r="B134" s="334"/>
      <c r="C134" s="277" t="s">
        <v>157</v>
      </c>
      <c r="D134" s="295"/>
      <c r="E134" s="64"/>
      <c r="F134" s="106" t="s">
        <v>10</v>
      </c>
      <c r="G134" s="106">
        <v>1512</v>
      </c>
      <c r="H134" s="79">
        <v>130</v>
      </c>
      <c r="I134" s="79">
        <f>G134*H134</f>
        <v>196560</v>
      </c>
      <c r="J134" s="145"/>
      <c r="K134" s="106">
        <f>I134-J134</f>
        <v>196560</v>
      </c>
      <c r="L134" s="118"/>
      <c r="M134" s="118"/>
      <c r="N134" s="118"/>
      <c r="O134" s="118"/>
      <c r="P134" s="118"/>
      <c r="Q134" s="109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9"/>
      <c r="AS134" s="108">
        <f>G134-O134-AP134</f>
        <v>1512</v>
      </c>
      <c r="AT134" s="109">
        <f>AU134/AS134</f>
        <v>130</v>
      </c>
      <c r="AU134" s="111">
        <f>I134-Q134-AR134</f>
        <v>196560</v>
      </c>
      <c r="AV134" s="110">
        <f>AS134</f>
        <v>1512</v>
      </c>
      <c r="AW134" s="109">
        <f t="shared" si="97"/>
        <v>130</v>
      </c>
      <c r="AX134" s="111">
        <f t="shared" si="97"/>
        <v>196560</v>
      </c>
      <c r="AY134" s="120"/>
      <c r="AZ134" s="100"/>
      <c r="BA134" s="118"/>
      <c r="BB134" s="118"/>
      <c r="BC134" s="118"/>
      <c r="BD134" s="117"/>
      <c r="BE134" s="113">
        <f t="shared" si="98"/>
        <v>1512</v>
      </c>
      <c r="BF134" s="100">
        <f t="shared" si="98"/>
        <v>130</v>
      </c>
      <c r="BG134" s="114">
        <f t="shared" si="98"/>
        <v>196560</v>
      </c>
      <c r="BH134" s="115"/>
      <c r="BI134" s="100"/>
      <c r="BJ134" s="100"/>
      <c r="BK134" s="100"/>
      <c r="BL134" s="100"/>
      <c r="BM134" s="106"/>
      <c r="BN134" s="113">
        <f>BE134-BK134</f>
        <v>1512</v>
      </c>
      <c r="BO134" s="113">
        <f>BN134</f>
        <v>1512</v>
      </c>
      <c r="BP134" s="115"/>
      <c r="BQ134" s="144"/>
      <c r="BR134" s="159">
        <f>BO134-BQ134</f>
        <v>1512</v>
      </c>
      <c r="BS134" s="156"/>
      <c r="BT134" s="100"/>
      <c r="BU134" s="100" t="s">
        <v>45</v>
      </c>
      <c r="BV134" s="100"/>
      <c r="BW134" s="100"/>
      <c r="BX134" s="100" t="s">
        <v>45</v>
      </c>
      <c r="BY134" s="115"/>
      <c r="BZ134" s="100"/>
      <c r="CA134" s="80"/>
      <c r="CB134" s="80" t="s">
        <v>45</v>
      </c>
      <c r="CC134" s="190"/>
      <c r="CD134" s="190"/>
      <c r="CE134" s="100"/>
      <c r="CF134" s="100"/>
      <c r="CG134" s="100"/>
      <c r="CH134" s="113"/>
      <c r="CI134" s="100"/>
      <c r="CJ134" s="100"/>
      <c r="CK134" s="100"/>
      <c r="CL134" s="100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</row>
    <row r="135" spans="1:90" s="76" customFormat="1" ht="13.5" customHeight="1" hidden="1">
      <c r="A135" s="230">
        <v>8</v>
      </c>
      <c r="B135" s="307"/>
      <c r="C135" s="294" t="s">
        <v>142</v>
      </c>
      <c r="D135" s="346"/>
      <c r="E135" s="19" t="s">
        <v>112</v>
      </c>
      <c r="F135" s="188" t="s">
        <v>172</v>
      </c>
      <c r="G135" s="80">
        <f>G137</f>
        <v>258</v>
      </c>
      <c r="H135" s="80">
        <f>I135/G135</f>
        <v>490</v>
      </c>
      <c r="I135" s="130">
        <f>I136+I137</f>
        <v>126420</v>
      </c>
      <c r="J135" s="130">
        <f aca="true" t="shared" si="99" ref="J135:BQ135">J136+J137</f>
        <v>0</v>
      </c>
      <c r="K135" s="130">
        <f t="shared" si="99"/>
        <v>126420</v>
      </c>
      <c r="L135" s="130">
        <f t="shared" si="99"/>
        <v>0</v>
      </c>
      <c r="M135" s="130">
        <f t="shared" si="99"/>
        <v>0</v>
      </c>
      <c r="N135" s="130">
        <f t="shared" si="99"/>
        <v>0</v>
      </c>
      <c r="O135" s="130">
        <f>O136+O137</f>
        <v>0</v>
      </c>
      <c r="P135" s="130">
        <f>P136+P137</f>
        <v>0</v>
      </c>
      <c r="Q135" s="130">
        <f>Q136+Q137</f>
        <v>0</v>
      </c>
      <c r="R135" s="130">
        <f t="shared" si="99"/>
        <v>0</v>
      </c>
      <c r="S135" s="130">
        <f t="shared" si="99"/>
        <v>0</v>
      </c>
      <c r="T135" s="130">
        <f t="shared" si="99"/>
        <v>0</v>
      </c>
      <c r="U135" s="130">
        <f t="shared" si="99"/>
        <v>0</v>
      </c>
      <c r="V135" s="130">
        <f t="shared" si="99"/>
        <v>0</v>
      </c>
      <c r="W135" s="130">
        <f t="shared" si="99"/>
        <v>0</v>
      </c>
      <c r="X135" s="130">
        <f t="shared" si="99"/>
        <v>0</v>
      </c>
      <c r="Y135" s="130">
        <f t="shared" si="99"/>
        <v>0</v>
      </c>
      <c r="Z135" s="130">
        <f t="shared" si="99"/>
        <v>0</v>
      </c>
      <c r="AA135" s="130">
        <f t="shared" si="99"/>
        <v>0</v>
      </c>
      <c r="AB135" s="130">
        <f t="shared" si="99"/>
        <v>0</v>
      </c>
      <c r="AC135" s="130">
        <f t="shared" si="99"/>
        <v>0</v>
      </c>
      <c r="AD135" s="130">
        <f t="shared" si="99"/>
        <v>0</v>
      </c>
      <c r="AE135" s="130">
        <f t="shared" si="99"/>
        <v>0</v>
      </c>
      <c r="AF135" s="130">
        <f t="shared" si="99"/>
        <v>0</v>
      </c>
      <c r="AG135" s="130">
        <f t="shared" si="99"/>
        <v>0</v>
      </c>
      <c r="AH135" s="130">
        <f t="shared" si="99"/>
        <v>0</v>
      </c>
      <c r="AI135" s="130">
        <f t="shared" si="99"/>
        <v>0</v>
      </c>
      <c r="AJ135" s="130">
        <f t="shared" si="99"/>
        <v>0</v>
      </c>
      <c r="AK135" s="130">
        <f t="shared" si="99"/>
        <v>0</v>
      </c>
      <c r="AL135" s="130">
        <f t="shared" si="99"/>
        <v>0</v>
      </c>
      <c r="AM135" s="130">
        <f t="shared" si="99"/>
        <v>0</v>
      </c>
      <c r="AN135" s="130">
        <f t="shared" si="99"/>
        <v>0</v>
      </c>
      <c r="AO135" s="130">
        <f t="shared" si="99"/>
        <v>0</v>
      </c>
      <c r="AP135" s="130">
        <f t="shared" si="99"/>
        <v>0</v>
      </c>
      <c r="AQ135" s="130">
        <f t="shared" si="99"/>
        <v>0</v>
      </c>
      <c r="AR135" s="128">
        <f t="shared" si="99"/>
        <v>0</v>
      </c>
      <c r="AS135" s="138"/>
      <c r="AT135" s="130"/>
      <c r="AU135" s="139">
        <f>AU136+AU137</f>
        <v>126420</v>
      </c>
      <c r="AV135" s="140"/>
      <c r="AW135" s="130"/>
      <c r="AX135" s="139">
        <f>AX136+AX137</f>
        <v>126420</v>
      </c>
      <c r="AY135" s="140">
        <f t="shared" si="99"/>
        <v>0</v>
      </c>
      <c r="AZ135" s="130">
        <f t="shared" si="99"/>
        <v>0</v>
      </c>
      <c r="BA135" s="130">
        <f t="shared" si="99"/>
        <v>0</v>
      </c>
      <c r="BB135" s="130">
        <f t="shared" si="99"/>
        <v>0</v>
      </c>
      <c r="BC135" s="130">
        <f t="shared" si="99"/>
        <v>0</v>
      </c>
      <c r="BD135" s="128">
        <f t="shared" si="99"/>
        <v>0</v>
      </c>
      <c r="BE135" s="138"/>
      <c r="BF135" s="130"/>
      <c r="BG135" s="139">
        <f t="shared" si="99"/>
        <v>126420</v>
      </c>
      <c r="BH135" s="140">
        <f t="shared" si="99"/>
        <v>0</v>
      </c>
      <c r="BI135" s="130">
        <f t="shared" si="99"/>
        <v>0</v>
      </c>
      <c r="BJ135" s="130">
        <f t="shared" si="99"/>
        <v>0</v>
      </c>
      <c r="BK135" s="130">
        <f t="shared" si="99"/>
        <v>0</v>
      </c>
      <c r="BL135" s="130">
        <f t="shared" si="99"/>
        <v>0</v>
      </c>
      <c r="BM135" s="128">
        <f t="shared" si="99"/>
        <v>0</v>
      </c>
      <c r="BN135" s="138">
        <f t="shared" si="99"/>
        <v>516</v>
      </c>
      <c r="BO135" s="138">
        <f t="shared" si="99"/>
        <v>516</v>
      </c>
      <c r="BP135" s="141">
        <f t="shared" si="99"/>
        <v>0</v>
      </c>
      <c r="BQ135" s="141">
        <f t="shared" si="99"/>
        <v>0</v>
      </c>
      <c r="BR135" s="157">
        <v>516</v>
      </c>
      <c r="BS135" s="140" t="s">
        <v>45</v>
      </c>
      <c r="BT135" s="130" t="s">
        <v>45</v>
      </c>
      <c r="BU135" s="130" t="s">
        <v>45</v>
      </c>
      <c r="BV135" s="130" t="s">
        <v>45</v>
      </c>
      <c r="BW135" s="147" t="s">
        <v>45</v>
      </c>
      <c r="BX135" s="147" t="s">
        <v>45</v>
      </c>
      <c r="BY135" s="143" t="s">
        <v>45</v>
      </c>
      <c r="BZ135" s="147" t="s">
        <v>45</v>
      </c>
      <c r="CA135" s="147"/>
      <c r="CB135" s="147" t="s">
        <v>45</v>
      </c>
      <c r="CC135" s="147" t="s">
        <v>45</v>
      </c>
      <c r="CD135" s="147" t="s">
        <v>45</v>
      </c>
      <c r="CE135" s="147" t="s">
        <v>45</v>
      </c>
      <c r="CF135" s="147" t="s">
        <v>45</v>
      </c>
      <c r="CG135" s="147" t="s">
        <v>45</v>
      </c>
      <c r="CH135" s="138" t="s">
        <v>45</v>
      </c>
      <c r="CI135" s="130" t="s">
        <v>45</v>
      </c>
      <c r="CJ135" s="130"/>
      <c r="CK135" s="130"/>
      <c r="CL135" s="130"/>
    </row>
    <row r="136" spans="1:90" s="76" customFormat="1" ht="15.75" customHeight="1" hidden="1">
      <c r="A136" s="234">
        <v>9</v>
      </c>
      <c r="B136" s="339" t="s">
        <v>207</v>
      </c>
      <c r="C136" s="292" t="s">
        <v>20</v>
      </c>
      <c r="D136" s="292"/>
      <c r="E136" s="62"/>
      <c r="F136" s="82" t="s">
        <v>10</v>
      </c>
      <c r="G136" s="82">
        <v>258</v>
      </c>
      <c r="H136" s="78">
        <v>298</v>
      </c>
      <c r="I136" s="78">
        <f>G136*H136</f>
        <v>76884</v>
      </c>
      <c r="J136" s="97"/>
      <c r="K136" s="82">
        <f>I136-J136</f>
        <v>76884</v>
      </c>
      <c r="L136" s="83"/>
      <c r="M136" s="83"/>
      <c r="N136" s="83"/>
      <c r="O136" s="83"/>
      <c r="P136" s="83"/>
      <c r="Q136" s="84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5"/>
      <c r="AS136" s="86">
        <f>G136-O136-AP136</f>
        <v>258</v>
      </c>
      <c r="AT136" s="84">
        <f>AU136/AS136</f>
        <v>298</v>
      </c>
      <c r="AU136" s="89">
        <f>I136-Q136-AR136</f>
        <v>76884</v>
      </c>
      <c r="AV136" s="88">
        <f aca="true" t="shared" si="100" ref="AV136:AX137">AS136</f>
        <v>258</v>
      </c>
      <c r="AW136" s="84">
        <f t="shared" si="100"/>
        <v>298</v>
      </c>
      <c r="AX136" s="89">
        <f t="shared" si="100"/>
        <v>76884</v>
      </c>
      <c r="AY136" s="90"/>
      <c r="AZ136" s="80"/>
      <c r="BA136" s="83"/>
      <c r="BB136" s="83"/>
      <c r="BC136" s="83"/>
      <c r="BD136" s="81"/>
      <c r="BE136" s="91">
        <f aca="true" t="shared" si="101" ref="BE136:BG137">AV136-BB136</f>
        <v>258</v>
      </c>
      <c r="BF136" s="80">
        <f t="shared" si="101"/>
        <v>298</v>
      </c>
      <c r="BG136" s="92">
        <f t="shared" si="101"/>
        <v>76884</v>
      </c>
      <c r="BH136" s="93"/>
      <c r="BI136" s="80"/>
      <c r="BJ136" s="80"/>
      <c r="BK136" s="80"/>
      <c r="BL136" s="80"/>
      <c r="BM136" s="82"/>
      <c r="BN136" s="91">
        <f>BE136-BK136</f>
        <v>258</v>
      </c>
      <c r="BO136" s="91">
        <f>BN136</f>
        <v>258</v>
      </c>
      <c r="BP136" s="93"/>
      <c r="BQ136" s="82"/>
      <c r="BR136" s="158">
        <f>BO136-BQ136</f>
        <v>258</v>
      </c>
      <c r="BS136" s="93"/>
      <c r="BT136" s="80"/>
      <c r="BU136" s="80" t="s">
        <v>45</v>
      </c>
      <c r="BV136" s="80"/>
      <c r="BW136" s="80"/>
      <c r="BX136" s="80" t="s">
        <v>45</v>
      </c>
      <c r="BY136" s="93"/>
      <c r="BZ136" s="80"/>
      <c r="CA136" s="80"/>
      <c r="CB136" s="80" t="s">
        <v>45</v>
      </c>
      <c r="CC136" s="193"/>
      <c r="CD136" s="190" t="s">
        <v>45</v>
      </c>
      <c r="CE136" s="80"/>
      <c r="CF136" s="80"/>
      <c r="CG136" s="80"/>
      <c r="CH136" s="91"/>
      <c r="CI136" s="80"/>
      <c r="CJ136" s="80"/>
      <c r="CK136" s="80"/>
      <c r="CL136" s="80"/>
    </row>
    <row r="137" spans="1:90" s="76" customFormat="1" ht="14.25" customHeight="1" hidden="1">
      <c r="A137" s="244">
        <v>10</v>
      </c>
      <c r="B137" s="340"/>
      <c r="C137" s="292" t="s">
        <v>21</v>
      </c>
      <c r="D137" s="292"/>
      <c r="E137" s="62"/>
      <c r="F137" s="82" t="s">
        <v>10</v>
      </c>
      <c r="G137" s="82">
        <v>258</v>
      </c>
      <c r="H137" s="78">
        <v>192</v>
      </c>
      <c r="I137" s="78">
        <f>G137*H137</f>
        <v>49536</v>
      </c>
      <c r="J137" s="97"/>
      <c r="K137" s="82">
        <f>I137-J137</f>
        <v>49536</v>
      </c>
      <c r="L137" s="83"/>
      <c r="M137" s="83"/>
      <c r="N137" s="83"/>
      <c r="O137" s="83"/>
      <c r="P137" s="83"/>
      <c r="Q137" s="84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5"/>
      <c r="AS137" s="86">
        <f>G137-O137-AP137</f>
        <v>258</v>
      </c>
      <c r="AT137" s="84">
        <f>AU137/AS137</f>
        <v>192</v>
      </c>
      <c r="AU137" s="89">
        <f>I137-Q137-AR137</f>
        <v>49536</v>
      </c>
      <c r="AV137" s="88">
        <f t="shared" si="100"/>
        <v>258</v>
      </c>
      <c r="AW137" s="84">
        <f t="shared" si="100"/>
        <v>192</v>
      </c>
      <c r="AX137" s="89">
        <f t="shared" si="100"/>
        <v>49536</v>
      </c>
      <c r="AY137" s="90"/>
      <c r="AZ137" s="80"/>
      <c r="BA137" s="83"/>
      <c r="BB137" s="83"/>
      <c r="BC137" s="83"/>
      <c r="BD137" s="81"/>
      <c r="BE137" s="91">
        <f t="shared" si="101"/>
        <v>258</v>
      </c>
      <c r="BF137" s="80">
        <f t="shared" si="101"/>
        <v>192</v>
      </c>
      <c r="BG137" s="92">
        <f t="shared" si="101"/>
        <v>49536</v>
      </c>
      <c r="BH137" s="93"/>
      <c r="BI137" s="80"/>
      <c r="BJ137" s="80"/>
      <c r="BK137" s="80"/>
      <c r="BL137" s="80"/>
      <c r="BM137" s="82"/>
      <c r="BN137" s="91">
        <f>BE137-BK137</f>
        <v>258</v>
      </c>
      <c r="BO137" s="91">
        <f>BN137</f>
        <v>258</v>
      </c>
      <c r="BP137" s="93"/>
      <c r="BQ137" s="82"/>
      <c r="BR137" s="158">
        <f>BO137-BQ137</f>
        <v>258</v>
      </c>
      <c r="BS137" s="93"/>
      <c r="BT137" s="80"/>
      <c r="BU137" s="80" t="s">
        <v>45</v>
      </c>
      <c r="BV137" s="80"/>
      <c r="BW137" s="80"/>
      <c r="BX137" s="80" t="s">
        <v>45</v>
      </c>
      <c r="BY137" s="93"/>
      <c r="BZ137" s="80"/>
      <c r="CA137" s="80"/>
      <c r="CB137" s="80" t="s">
        <v>45</v>
      </c>
      <c r="CC137" s="193"/>
      <c r="CD137" s="190"/>
      <c r="CE137" s="80"/>
      <c r="CF137" s="80"/>
      <c r="CG137" s="80"/>
      <c r="CH137" s="91"/>
      <c r="CI137" s="80"/>
      <c r="CJ137" s="80"/>
      <c r="CK137" s="80"/>
      <c r="CL137" s="80"/>
    </row>
    <row r="138" spans="1:90" s="76" customFormat="1" ht="14.25" customHeight="1" hidden="1">
      <c r="A138" s="227" t="s">
        <v>45</v>
      </c>
      <c r="B138" s="307"/>
      <c r="C138" s="294" t="s">
        <v>141</v>
      </c>
      <c r="D138" s="294"/>
      <c r="E138" s="212"/>
      <c r="F138" s="78"/>
      <c r="G138" s="80"/>
      <c r="H138" s="80"/>
      <c r="I138" s="130" t="e">
        <f>#REF!+#REF!+#REF!+#REF!</f>
        <v>#REF!</v>
      </c>
      <c r="J138" s="130" t="e">
        <f>#REF!+#REF!+#REF!+#REF!</f>
        <v>#REF!</v>
      </c>
      <c r="K138" s="130" t="e">
        <f>#REF!+#REF!+#REF!+#REF!</f>
        <v>#REF!</v>
      </c>
      <c r="L138" s="130" t="e">
        <f>#REF!+#REF!+#REF!+#REF!</f>
        <v>#REF!</v>
      </c>
      <c r="M138" s="130" t="e">
        <f>#REF!+#REF!+#REF!+#REF!</f>
        <v>#REF!</v>
      </c>
      <c r="N138" s="130" t="e">
        <f>#REF!+#REF!+#REF!+#REF!</f>
        <v>#REF!</v>
      </c>
      <c r="O138" s="130" t="e">
        <f>#REF!+#REF!+#REF!+#REF!</f>
        <v>#REF!</v>
      </c>
      <c r="P138" s="130" t="e">
        <f>#REF!+#REF!+#REF!+#REF!</f>
        <v>#REF!</v>
      </c>
      <c r="Q138" s="130" t="e">
        <f>#REF!+#REF!+#REF!+#REF!</f>
        <v>#REF!</v>
      </c>
      <c r="R138" s="130" t="e">
        <f>#REF!+#REF!+#REF!+#REF!</f>
        <v>#REF!</v>
      </c>
      <c r="S138" s="130" t="e">
        <f>#REF!+#REF!+#REF!+#REF!</f>
        <v>#REF!</v>
      </c>
      <c r="T138" s="130" t="e">
        <f>#REF!+#REF!+#REF!+#REF!</f>
        <v>#REF!</v>
      </c>
      <c r="U138" s="130" t="e">
        <f>#REF!+#REF!+#REF!+#REF!</f>
        <v>#REF!</v>
      </c>
      <c r="V138" s="130" t="e">
        <f>#REF!+#REF!+#REF!+#REF!</f>
        <v>#REF!</v>
      </c>
      <c r="W138" s="130" t="e">
        <f>#REF!+#REF!+#REF!+#REF!</f>
        <v>#REF!</v>
      </c>
      <c r="X138" s="130" t="e">
        <f>#REF!+#REF!+#REF!+#REF!</f>
        <v>#REF!</v>
      </c>
      <c r="Y138" s="130" t="e">
        <f>#REF!+#REF!+#REF!+#REF!</f>
        <v>#REF!</v>
      </c>
      <c r="Z138" s="130" t="e">
        <f>#REF!+#REF!+#REF!+#REF!</f>
        <v>#REF!</v>
      </c>
      <c r="AA138" s="130" t="e">
        <f>#REF!+#REF!+#REF!+#REF!</f>
        <v>#REF!</v>
      </c>
      <c r="AB138" s="130" t="e">
        <f>#REF!+#REF!+#REF!+#REF!</f>
        <v>#REF!</v>
      </c>
      <c r="AC138" s="130" t="e">
        <f>#REF!+#REF!+#REF!+#REF!</f>
        <v>#REF!</v>
      </c>
      <c r="AD138" s="130" t="e">
        <f>#REF!+#REF!+#REF!+#REF!</f>
        <v>#REF!</v>
      </c>
      <c r="AE138" s="130" t="e">
        <f>#REF!+#REF!+#REF!+#REF!</f>
        <v>#REF!</v>
      </c>
      <c r="AF138" s="130" t="e">
        <f>#REF!+#REF!+#REF!+#REF!</f>
        <v>#REF!</v>
      </c>
      <c r="AG138" s="130" t="e">
        <f>#REF!+#REF!+#REF!+#REF!</f>
        <v>#REF!</v>
      </c>
      <c r="AH138" s="130" t="e">
        <f>#REF!+#REF!+#REF!+#REF!</f>
        <v>#REF!</v>
      </c>
      <c r="AI138" s="130" t="e">
        <f>#REF!+#REF!+#REF!+#REF!</f>
        <v>#REF!</v>
      </c>
      <c r="AJ138" s="130" t="e">
        <f>#REF!+#REF!+#REF!+#REF!</f>
        <v>#REF!</v>
      </c>
      <c r="AK138" s="130" t="e">
        <f>#REF!+#REF!+#REF!+#REF!</f>
        <v>#REF!</v>
      </c>
      <c r="AL138" s="130" t="e">
        <f>#REF!+#REF!+#REF!+#REF!</f>
        <v>#REF!</v>
      </c>
      <c r="AM138" s="130" t="e">
        <f>#REF!+#REF!+#REF!+#REF!</f>
        <v>#REF!</v>
      </c>
      <c r="AN138" s="130" t="e">
        <f>#REF!+#REF!+#REF!+#REF!</f>
        <v>#REF!</v>
      </c>
      <c r="AO138" s="130" t="e">
        <f>#REF!+#REF!+#REF!+#REF!</f>
        <v>#REF!</v>
      </c>
      <c r="AP138" s="130" t="e">
        <f>#REF!+#REF!+#REF!+#REF!</f>
        <v>#REF!</v>
      </c>
      <c r="AQ138" s="130" t="e">
        <f>#REF!+#REF!+#REF!+#REF!</f>
        <v>#REF!</v>
      </c>
      <c r="AR138" s="128" t="e">
        <f>#REF!+#REF!+#REF!+#REF!</f>
        <v>#REF!</v>
      </c>
      <c r="AS138" s="138"/>
      <c r="AT138" s="130"/>
      <c r="AU138" s="139" t="e">
        <f>#REF!+#REF!+#REF!+#REF!</f>
        <v>#REF!</v>
      </c>
      <c r="AV138" s="140"/>
      <c r="AW138" s="130"/>
      <c r="AX138" s="139" t="e">
        <f>#REF!+#REF!+#REF!+#REF!</f>
        <v>#REF!</v>
      </c>
      <c r="AY138" s="140" t="e">
        <f>#REF!+#REF!+#REF!+#REF!</f>
        <v>#REF!</v>
      </c>
      <c r="AZ138" s="130" t="e">
        <f>#REF!+#REF!+#REF!+#REF!</f>
        <v>#REF!</v>
      </c>
      <c r="BA138" s="130" t="e">
        <f>#REF!+#REF!+#REF!+#REF!</f>
        <v>#REF!</v>
      </c>
      <c r="BB138" s="130" t="e">
        <f>#REF!+#REF!+#REF!+#REF!</f>
        <v>#REF!</v>
      </c>
      <c r="BC138" s="130" t="e">
        <f>#REF!+#REF!+#REF!+#REF!</f>
        <v>#REF!</v>
      </c>
      <c r="BD138" s="128" t="e">
        <f>#REF!+#REF!+#REF!+#REF!</f>
        <v>#REF!</v>
      </c>
      <c r="BE138" s="138"/>
      <c r="BF138" s="130"/>
      <c r="BG138" s="139" t="e">
        <f>#REF!+#REF!+#REF!+#REF!</f>
        <v>#REF!</v>
      </c>
      <c r="BH138" s="140" t="e">
        <f>#REF!+#REF!+#REF!+#REF!</f>
        <v>#REF!</v>
      </c>
      <c r="BI138" s="130" t="e">
        <f>#REF!+#REF!+#REF!+#REF!</f>
        <v>#REF!</v>
      </c>
      <c r="BJ138" s="130" t="e">
        <f>#REF!+#REF!+#REF!+#REF!</f>
        <v>#REF!</v>
      </c>
      <c r="BK138" s="130" t="e">
        <f>#REF!+#REF!+#REF!+#REF!</f>
        <v>#REF!</v>
      </c>
      <c r="BL138" s="130" t="e">
        <f>#REF!+#REF!+#REF!+#REF!</f>
        <v>#REF!</v>
      </c>
      <c r="BM138" s="128" t="e">
        <f>#REF!+#REF!+#REF!+#REF!</f>
        <v>#REF!</v>
      </c>
      <c r="BN138" s="138" t="e">
        <f>#REF!+#REF!+#REF!+#REF!</f>
        <v>#REF!</v>
      </c>
      <c r="BO138" s="138" t="e">
        <f>#REF!+#REF!+#REF!+#REF!</f>
        <v>#REF!</v>
      </c>
      <c r="BP138" s="141" t="e">
        <f>#REF!+#REF!+#REF!+#REF!</f>
        <v>#REF!</v>
      </c>
      <c r="BQ138" s="141" t="e">
        <f>#REF!+#REF!+#REF!+#REF!</f>
        <v>#REF!</v>
      </c>
      <c r="BR138" s="157" t="s">
        <v>45</v>
      </c>
      <c r="BS138" s="140" t="s">
        <v>45</v>
      </c>
      <c r="BT138" s="130" t="s">
        <v>45</v>
      </c>
      <c r="BU138" s="130" t="s">
        <v>45</v>
      </c>
      <c r="BV138" s="130" t="s">
        <v>45</v>
      </c>
      <c r="BW138" s="147" t="s">
        <v>45</v>
      </c>
      <c r="BX138" s="147" t="s">
        <v>45</v>
      </c>
      <c r="BY138" s="143" t="s">
        <v>45</v>
      </c>
      <c r="BZ138" s="147" t="s">
        <v>45</v>
      </c>
      <c r="CA138" s="147"/>
      <c r="CB138" s="147" t="s">
        <v>45</v>
      </c>
      <c r="CC138" s="147" t="s">
        <v>45</v>
      </c>
      <c r="CD138" s="147" t="s">
        <v>45</v>
      </c>
      <c r="CE138" s="147" t="s">
        <v>45</v>
      </c>
      <c r="CF138" s="147" t="s">
        <v>45</v>
      </c>
      <c r="CG138" s="147" t="s">
        <v>45</v>
      </c>
      <c r="CH138" s="138" t="s">
        <v>45</v>
      </c>
      <c r="CI138" s="130" t="s">
        <v>45</v>
      </c>
      <c r="CJ138" s="130"/>
      <c r="CK138" s="130"/>
      <c r="CL138" s="130"/>
    </row>
    <row r="139" spans="1:164" s="17" customFormat="1" ht="14.25" customHeight="1" hidden="1">
      <c r="A139" s="322">
        <v>1</v>
      </c>
      <c r="B139" s="236" t="s">
        <v>218</v>
      </c>
      <c r="C139" s="277" t="s">
        <v>134</v>
      </c>
      <c r="D139" s="295"/>
      <c r="E139" s="19" t="s">
        <v>112</v>
      </c>
      <c r="F139" s="79"/>
      <c r="G139" s="100"/>
      <c r="H139" s="100"/>
      <c r="I139" s="100">
        <v>379041.38</v>
      </c>
      <c r="J139" s="145"/>
      <c r="K139" s="106">
        <f>I139-J139</f>
        <v>379041.38</v>
      </c>
      <c r="L139" s="118"/>
      <c r="M139" s="118"/>
      <c r="N139" s="118"/>
      <c r="O139" s="118"/>
      <c r="P139" s="118"/>
      <c r="Q139" s="109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9"/>
      <c r="AS139" s="108"/>
      <c r="AT139" s="109"/>
      <c r="AU139" s="111">
        <f>I139-Q139-AR139</f>
        <v>379041.38</v>
      </c>
      <c r="AV139" s="110"/>
      <c r="AW139" s="109"/>
      <c r="AX139" s="111">
        <f>AU139</f>
        <v>379041.38</v>
      </c>
      <c r="AY139" s="120"/>
      <c r="AZ139" s="100"/>
      <c r="BA139" s="118"/>
      <c r="BB139" s="118"/>
      <c r="BC139" s="118"/>
      <c r="BD139" s="117"/>
      <c r="BE139" s="113"/>
      <c r="BF139" s="100"/>
      <c r="BG139" s="114">
        <f>AX139-BD139</f>
        <v>379041.38</v>
      </c>
      <c r="BH139" s="115"/>
      <c r="BI139" s="100"/>
      <c r="BJ139" s="100"/>
      <c r="BK139" s="100"/>
      <c r="BL139" s="100"/>
      <c r="BM139" s="106"/>
      <c r="BN139" s="113"/>
      <c r="BO139" s="113"/>
      <c r="BP139" s="115"/>
      <c r="BQ139" s="144"/>
      <c r="BR139" s="159"/>
      <c r="BS139" s="156"/>
      <c r="BT139" s="100"/>
      <c r="BU139" s="100"/>
      <c r="BV139" s="100"/>
      <c r="BW139" s="100"/>
      <c r="BX139" s="100"/>
      <c r="BY139" s="115"/>
      <c r="BZ139" s="100"/>
      <c r="CA139" s="80"/>
      <c r="CB139" s="190"/>
      <c r="CC139" s="190"/>
      <c r="CD139" s="190"/>
      <c r="CE139" s="100"/>
      <c r="CF139" s="100"/>
      <c r="CG139" s="100"/>
      <c r="CH139" s="113"/>
      <c r="CI139" s="100"/>
      <c r="CJ139" s="100"/>
      <c r="CK139" s="100"/>
      <c r="CL139" s="100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</row>
    <row r="140" spans="1:164" s="17" customFormat="1" ht="14.25" customHeight="1" hidden="1">
      <c r="A140" s="319">
        <v>2</v>
      </c>
      <c r="B140" s="341" t="s">
        <v>211</v>
      </c>
      <c r="C140" s="277" t="s">
        <v>151</v>
      </c>
      <c r="D140" s="295"/>
      <c r="E140" s="19" t="s">
        <v>112</v>
      </c>
      <c r="F140" s="79"/>
      <c r="G140" s="100"/>
      <c r="H140" s="100"/>
      <c r="I140" s="79">
        <v>390000</v>
      </c>
      <c r="J140" s="145"/>
      <c r="K140" s="106">
        <f>I140-J140</f>
        <v>390000</v>
      </c>
      <c r="L140" s="118"/>
      <c r="M140" s="118"/>
      <c r="N140" s="118"/>
      <c r="O140" s="118"/>
      <c r="P140" s="118"/>
      <c r="Q140" s="109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9"/>
      <c r="AS140" s="108"/>
      <c r="AT140" s="109"/>
      <c r="AU140" s="111">
        <f>I140-Q140-AR140</f>
        <v>390000</v>
      </c>
      <c r="AV140" s="110"/>
      <c r="AW140" s="109"/>
      <c r="AX140" s="111">
        <f>AU140</f>
        <v>390000</v>
      </c>
      <c r="AY140" s="120"/>
      <c r="AZ140" s="100"/>
      <c r="BA140" s="118"/>
      <c r="BB140" s="118"/>
      <c r="BC140" s="118"/>
      <c r="BD140" s="117"/>
      <c r="BE140" s="113"/>
      <c r="BF140" s="100"/>
      <c r="BG140" s="114">
        <f>AX140-BD140</f>
        <v>390000</v>
      </c>
      <c r="BH140" s="115"/>
      <c r="BI140" s="100"/>
      <c r="BJ140" s="100"/>
      <c r="BK140" s="100"/>
      <c r="BL140" s="100"/>
      <c r="BM140" s="106"/>
      <c r="BN140" s="113"/>
      <c r="BO140" s="113"/>
      <c r="BP140" s="115"/>
      <c r="BQ140" s="144"/>
      <c r="BR140" s="159"/>
      <c r="BS140" s="156"/>
      <c r="BT140" s="100"/>
      <c r="BU140" s="100"/>
      <c r="BV140" s="100"/>
      <c r="BW140" s="100"/>
      <c r="BX140" s="100"/>
      <c r="BY140" s="115"/>
      <c r="BZ140" s="100"/>
      <c r="CA140" s="80"/>
      <c r="CB140" s="190"/>
      <c r="CC140" s="190"/>
      <c r="CD140" s="190"/>
      <c r="CE140" s="190"/>
      <c r="CF140" s="100"/>
      <c r="CG140" s="100"/>
      <c r="CH140" s="113"/>
      <c r="CI140" s="100"/>
      <c r="CJ140" s="100"/>
      <c r="CK140" s="100"/>
      <c r="CL140" s="100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</row>
    <row r="141" spans="1:164" s="17" customFormat="1" ht="15" customHeight="1" hidden="1">
      <c r="A141" s="319">
        <v>3</v>
      </c>
      <c r="B141" s="342"/>
      <c r="C141" s="277" t="s">
        <v>155</v>
      </c>
      <c r="D141" s="295"/>
      <c r="E141" s="19" t="s">
        <v>112</v>
      </c>
      <c r="F141" s="79"/>
      <c r="G141" s="100"/>
      <c r="H141" s="100"/>
      <c r="I141" s="79">
        <v>230000</v>
      </c>
      <c r="J141" s="145"/>
      <c r="K141" s="106">
        <f>I141-J141</f>
        <v>230000</v>
      </c>
      <c r="L141" s="118"/>
      <c r="M141" s="118"/>
      <c r="N141" s="118"/>
      <c r="O141" s="118"/>
      <c r="P141" s="118"/>
      <c r="Q141" s="109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9"/>
      <c r="AS141" s="108"/>
      <c r="AT141" s="109"/>
      <c r="AU141" s="111">
        <f>I141-Q141-AR141</f>
        <v>230000</v>
      </c>
      <c r="AV141" s="110"/>
      <c r="AW141" s="109"/>
      <c r="AX141" s="111">
        <f>AU141</f>
        <v>230000</v>
      </c>
      <c r="AY141" s="120"/>
      <c r="AZ141" s="100"/>
      <c r="BA141" s="118"/>
      <c r="BB141" s="118"/>
      <c r="BC141" s="118"/>
      <c r="BD141" s="117"/>
      <c r="BE141" s="113"/>
      <c r="BF141" s="100"/>
      <c r="BG141" s="114">
        <f>AX141-BD141</f>
        <v>230000</v>
      </c>
      <c r="BH141" s="115"/>
      <c r="BI141" s="100"/>
      <c r="BJ141" s="100"/>
      <c r="BK141" s="100"/>
      <c r="BL141" s="100"/>
      <c r="BM141" s="106"/>
      <c r="BN141" s="113"/>
      <c r="BO141" s="113"/>
      <c r="BP141" s="115"/>
      <c r="BQ141" s="144"/>
      <c r="BR141" s="159"/>
      <c r="BS141" s="156"/>
      <c r="BT141" s="100"/>
      <c r="BU141" s="100"/>
      <c r="BV141" s="100"/>
      <c r="BW141" s="100"/>
      <c r="BX141" s="100"/>
      <c r="BY141" s="115"/>
      <c r="BZ141" s="100"/>
      <c r="CA141" s="80"/>
      <c r="CB141" s="190"/>
      <c r="CC141" s="190"/>
      <c r="CD141" s="190"/>
      <c r="CE141" s="100"/>
      <c r="CF141" s="100"/>
      <c r="CG141" s="100"/>
      <c r="CH141" s="113"/>
      <c r="CI141" s="100"/>
      <c r="CJ141" s="100"/>
      <c r="CK141" s="100"/>
      <c r="CL141" s="100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</row>
    <row r="142" spans="1:164" s="17" customFormat="1" ht="24.75" customHeight="1" hidden="1">
      <c r="A142" s="330">
        <v>4</v>
      </c>
      <c r="B142" s="236" t="s">
        <v>212</v>
      </c>
      <c r="C142" s="277" t="s">
        <v>156</v>
      </c>
      <c r="D142" s="295"/>
      <c r="E142" s="19" t="s">
        <v>112</v>
      </c>
      <c r="F142" s="79"/>
      <c r="G142" s="100"/>
      <c r="H142" s="100"/>
      <c r="I142" s="100">
        <v>1021710</v>
      </c>
      <c r="J142" s="145"/>
      <c r="K142" s="106">
        <f>I142-J142</f>
        <v>1021710</v>
      </c>
      <c r="L142" s="118"/>
      <c r="M142" s="118"/>
      <c r="N142" s="118"/>
      <c r="O142" s="118"/>
      <c r="P142" s="118"/>
      <c r="Q142" s="109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9"/>
      <c r="AS142" s="108"/>
      <c r="AT142" s="109"/>
      <c r="AU142" s="111">
        <f>I142-Q142-AR142</f>
        <v>1021710</v>
      </c>
      <c r="AV142" s="110"/>
      <c r="AW142" s="109"/>
      <c r="AX142" s="111">
        <f>AU142</f>
        <v>1021710</v>
      </c>
      <c r="AY142" s="120"/>
      <c r="AZ142" s="100"/>
      <c r="BA142" s="118"/>
      <c r="BB142" s="118"/>
      <c r="BC142" s="118"/>
      <c r="BD142" s="117"/>
      <c r="BE142" s="113"/>
      <c r="BF142" s="100"/>
      <c r="BG142" s="114">
        <f>AX142-BD142</f>
        <v>1021710</v>
      </c>
      <c r="BH142" s="115"/>
      <c r="BI142" s="100"/>
      <c r="BJ142" s="100"/>
      <c r="BK142" s="100"/>
      <c r="BL142" s="100"/>
      <c r="BM142" s="106"/>
      <c r="BN142" s="113"/>
      <c r="BO142" s="113"/>
      <c r="BP142" s="115"/>
      <c r="BQ142" s="144"/>
      <c r="BR142" s="159"/>
      <c r="BS142" s="156"/>
      <c r="BT142" s="100"/>
      <c r="BU142" s="100"/>
      <c r="BV142" s="100"/>
      <c r="BW142" s="100"/>
      <c r="BX142" s="100"/>
      <c r="BY142" s="115"/>
      <c r="BZ142" s="100"/>
      <c r="CA142" s="80"/>
      <c r="CB142" s="80"/>
      <c r="CC142" s="80"/>
      <c r="CD142" s="190"/>
      <c r="CE142" s="190"/>
      <c r="CF142" s="100"/>
      <c r="CG142" s="100"/>
      <c r="CH142" s="113"/>
      <c r="CI142" s="100"/>
      <c r="CJ142" s="100"/>
      <c r="CK142" s="100"/>
      <c r="CL142" s="100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</row>
    <row r="143" spans="1:164" s="17" customFormat="1" ht="24.75" customHeight="1" hidden="1">
      <c r="A143" s="331"/>
      <c r="B143" s="236" t="s">
        <v>212</v>
      </c>
      <c r="C143" s="278" t="s">
        <v>220</v>
      </c>
      <c r="D143" s="343"/>
      <c r="E143" s="19"/>
      <c r="F143" s="79"/>
      <c r="G143" s="100"/>
      <c r="H143" s="100"/>
      <c r="I143" s="100"/>
      <c r="J143" s="145"/>
      <c r="K143" s="106"/>
      <c r="L143" s="118"/>
      <c r="M143" s="118"/>
      <c r="N143" s="118"/>
      <c r="O143" s="118"/>
      <c r="P143" s="118"/>
      <c r="Q143" s="109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9"/>
      <c r="AS143" s="108"/>
      <c r="AT143" s="109"/>
      <c r="AU143" s="111"/>
      <c r="AV143" s="110"/>
      <c r="AW143" s="109"/>
      <c r="AX143" s="111"/>
      <c r="AY143" s="123"/>
      <c r="AZ143" s="144"/>
      <c r="BA143" s="117"/>
      <c r="BB143" s="117"/>
      <c r="BC143" s="118"/>
      <c r="BD143" s="123"/>
      <c r="BE143" s="113"/>
      <c r="BF143" s="100"/>
      <c r="BG143" s="114"/>
      <c r="BH143" s="115"/>
      <c r="BI143" s="100"/>
      <c r="BJ143" s="100"/>
      <c r="BK143" s="100"/>
      <c r="BL143" s="100"/>
      <c r="BM143" s="106"/>
      <c r="BN143" s="113"/>
      <c r="BO143" s="113"/>
      <c r="BP143" s="112"/>
      <c r="BQ143" s="194"/>
      <c r="BR143" s="159"/>
      <c r="BS143" s="156"/>
      <c r="BT143" s="100"/>
      <c r="BU143" s="100"/>
      <c r="BV143" s="100"/>
      <c r="BW143" s="100"/>
      <c r="BX143" s="100"/>
      <c r="BY143" s="115"/>
      <c r="BZ143" s="100"/>
      <c r="CA143" s="80"/>
      <c r="CB143" s="80"/>
      <c r="CC143" s="80"/>
      <c r="CD143" s="190"/>
      <c r="CE143" s="190"/>
      <c r="CF143" s="100"/>
      <c r="CG143" s="100"/>
      <c r="CH143" s="113"/>
      <c r="CI143" s="100"/>
      <c r="CJ143" s="100"/>
      <c r="CK143" s="100"/>
      <c r="CL143" s="100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</row>
    <row r="144" spans="1:90" s="76" customFormat="1" ht="14.25" customHeight="1" hidden="1">
      <c r="A144" s="226"/>
      <c r="B144" s="307"/>
      <c r="C144" s="289" t="s">
        <v>174</v>
      </c>
      <c r="D144" s="347"/>
      <c r="E144" s="19"/>
      <c r="F144" s="78"/>
      <c r="G144" s="80"/>
      <c r="H144" s="80"/>
      <c r="I144" s="80"/>
      <c r="J144" s="97"/>
      <c r="K144" s="82"/>
      <c r="L144" s="83"/>
      <c r="M144" s="83"/>
      <c r="N144" s="83"/>
      <c r="O144" s="83"/>
      <c r="P144" s="83"/>
      <c r="Q144" s="84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5"/>
      <c r="AS144" s="86"/>
      <c r="AT144" s="84"/>
      <c r="AU144" s="89"/>
      <c r="AV144" s="88"/>
      <c r="AW144" s="84"/>
      <c r="AX144" s="89"/>
      <c r="AY144" s="122"/>
      <c r="AZ144" s="82"/>
      <c r="BA144" s="81"/>
      <c r="BB144" s="81"/>
      <c r="BC144" s="83"/>
      <c r="BD144" s="122"/>
      <c r="BE144" s="91"/>
      <c r="BF144" s="80"/>
      <c r="BG144" s="92"/>
      <c r="BH144" s="93"/>
      <c r="BI144" s="80"/>
      <c r="BJ144" s="80"/>
      <c r="BK144" s="80"/>
      <c r="BL144" s="80"/>
      <c r="BM144" s="82"/>
      <c r="BN144" s="91"/>
      <c r="BO144" s="91"/>
      <c r="BP144" s="94"/>
      <c r="BQ144" s="94"/>
      <c r="BR144" s="158"/>
      <c r="BS144" s="93"/>
      <c r="BT144" s="80"/>
      <c r="BU144" s="80"/>
      <c r="BV144" s="80"/>
      <c r="BW144" s="80"/>
      <c r="BX144" s="80"/>
      <c r="BY144" s="93"/>
      <c r="BZ144" s="80"/>
      <c r="CA144" s="80"/>
      <c r="CB144" s="80"/>
      <c r="CC144" s="80"/>
      <c r="CD144" s="80"/>
      <c r="CE144" s="80"/>
      <c r="CF144" s="80"/>
      <c r="CG144" s="80"/>
      <c r="CH144" s="91"/>
      <c r="CI144" s="80"/>
      <c r="CJ144" s="80"/>
      <c r="CK144" s="80"/>
      <c r="CL144" s="80"/>
    </row>
    <row r="145" spans="1:164" s="17" customFormat="1" ht="15.75" customHeight="1" hidden="1">
      <c r="A145" s="322">
        <v>1</v>
      </c>
      <c r="B145" s="236"/>
      <c r="C145" s="276" t="s">
        <v>177</v>
      </c>
      <c r="D145" s="292"/>
      <c r="E145" s="19" t="s">
        <v>112</v>
      </c>
      <c r="F145" s="79" t="s">
        <v>98</v>
      </c>
      <c r="G145" s="100"/>
      <c r="H145" s="100"/>
      <c r="I145" s="100"/>
      <c r="J145" s="145"/>
      <c r="K145" s="106"/>
      <c r="L145" s="118"/>
      <c r="M145" s="118"/>
      <c r="N145" s="118"/>
      <c r="O145" s="118"/>
      <c r="P145" s="118"/>
      <c r="Q145" s="109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9"/>
      <c r="AS145" s="108"/>
      <c r="AT145" s="109"/>
      <c r="AU145" s="111"/>
      <c r="AV145" s="110"/>
      <c r="AW145" s="109"/>
      <c r="AX145" s="111"/>
      <c r="AY145" s="123"/>
      <c r="AZ145" s="144"/>
      <c r="BA145" s="117"/>
      <c r="BB145" s="117"/>
      <c r="BC145" s="118"/>
      <c r="BD145" s="123"/>
      <c r="BE145" s="113"/>
      <c r="BF145" s="100"/>
      <c r="BG145" s="114"/>
      <c r="BH145" s="115"/>
      <c r="BI145" s="100"/>
      <c r="BJ145" s="100"/>
      <c r="BK145" s="100"/>
      <c r="BL145" s="100"/>
      <c r="BM145" s="106"/>
      <c r="BN145" s="113"/>
      <c r="BO145" s="113"/>
      <c r="BP145" s="112"/>
      <c r="BQ145" s="194"/>
      <c r="BR145" s="159"/>
      <c r="BS145" s="156"/>
      <c r="BT145" s="100"/>
      <c r="BU145" s="100"/>
      <c r="BV145" s="100"/>
      <c r="BW145" s="100"/>
      <c r="BX145" s="100"/>
      <c r="BY145" s="115"/>
      <c r="BZ145" s="100"/>
      <c r="CA145" s="80"/>
      <c r="CB145" s="80"/>
      <c r="CC145" s="190"/>
      <c r="CD145" s="190"/>
      <c r="CE145" s="100"/>
      <c r="CF145" s="100"/>
      <c r="CG145" s="100"/>
      <c r="CH145" s="113"/>
      <c r="CI145" s="100"/>
      <c r="CJ145" s="100"/>
      <c r="CK145" s="100"/>
      <c r="CL145" s="100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</row>
    <row r="146" spans="1:164" s="17" customFormat="1" ht="15.75" customHeight="1" hidden="1">
      <c r="A146" s="322">
        <v>2</v>
      </c>
      <c r="B146" s="236"/>
      <c r="C146" s="276" t="s">
        <v>178</v>
      </c>
      <c r="D146" s="292"/>
      <c r="E146" s="19" t="s">
        <v>112</v>
      </c>
      <c r="F146" s="79" t="s">
        <v>98</v>
      </c>
      <c r="G146" s="100"/>
      <c r="H146" s="100"/>
      <c r="I146" s="100"/>
      <c r="J146" s="145"/>
      <c r="K146" s="106"/>
      <c r="L146" s="118"/>
      <c r="M146" s="118"/>
      <c r="N146" s="118"/>
      <c r="O146" s="118"/>
      <c r="P146" s="118"/>
      <c r="Q146" s="109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9"/>
      <c r="AS146" s="108"/>
      <c r="AT146" s="109"/>
      <c r="AU146" s="111"/>
      <c r="AV146" s="110"/>
      <c r="AW146" s="109"/>
      <c r="AX146" s="111"/>
      <c r="AY146" s="123"/>
      <c r="AZ146" s="144"/>
      <c r="BA146" s="117"/>
      <c r="BB146" s="117"/>
      <c r="BC146" s="118"/>
      <c r="BD146" s="123"/>
      <c r="BE146" s="113"/>
      <c r="BF146" s="100"/>
      <c r="BG146" s="114"/>
      <c r="BH146" s="115"/>
      <c r="BI146" s="100"/>
      <c r="BJ146" s="100"/>
      <c r="BK146" s="100"/>
      <c r="BL146" s="100"/>
      <c r="BM146" s="106"/>
      <c r="BN146" s="113"/>
      <c r="BO146" s="113"/>
      <c r="BP146" s="112"/>
      <c r="BQ146" s="194"/>
      <c r="BR146" s="159"/>
      <c r="BS146" s="156"/>
      <c r="BT146" s="100"/>
      <c r="BU146" s="100"/>
      <c r="BV146" s="100"/>
      <c r="BW146" s="100"/>
      <c r="BX146" s="100"/>
      <c r="BY146" s="115"/>
      <c r="BZ146" s="100"/>
      <c r="CA146" s="80"/>
      <c r="CB146" s="80"/>
      <c r="CC146" s="190"/>
      <c r="CD146" s="190"/>
      <c r="CE146" s="100"/>
      <c r="CF146" s="100"/>
      <c r="CG146" s="100"/>
      <c r="CH146" s="113"/>
      <c r="CI146" s="100"/>
      <c r="CJ146" s="100"/>
      <c r="CK146" s="100"/>
      <c r="CL146" s="100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</row>
    <row r="147" spans="1:164" s="17" customFormat="1" ht="24" customHeight="1" hidden="1">
      <c r="A147" s="322">
        <v>3</v>
      </c>
      <c r="B147" s="236" t="s">
        <v>221</v>
      </c>
      <c r="C147" s="277" t="s">
        <v>179</v>
      </c>
      <c r="D147" s="295"/>
      <c r="E147" s="19" t="s">
        <v>112</v>
      </c>
      <c r="F147" s="79"/>
      <c r="G147" s="100"/>
      <c r="H147" s="100"/>
      <c r="I147" s="100"/>
      <c r="J147" s="145"/>
      <c r="K147" s="106"/>
      <c r="L147" s="118"/>
      <c r="M147" s="118"/>
      <c r="N147" s="118"/>
      <c r="O147" s="118"/>
      <c r="P147" s="118"/>
      <c r="Q147" s="109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9"/>
      <c r="AS147" s="108"/>
      <c r="AT147" s="109"/>
      <c r="AU147" s="111"/>
      <c r="AV147" s="110"/>
      <c r="AW147" s="109"/>
      <c r="AX147" s="111"/>
      <c r="AY147" s="123"/>
      <c r="AZ147" s="144"/>
      <c r="BA147" s="117"/>
      <c r="BB147" s="117"/>
      <c r="BC147" s="118"/>
      <c r="BD147" s="123"/>
      <c r="BE147" s="113"/>
      <c r="BF147" s="100"/>
      <c r="BG147" s="114"/>
      <c r="BH147" s="115"/>
      <c r="BI147" s="100"/>
      <c r="BJ147" s="100"/>
      <c r="BK147" s="100"/>
      <c r="BL147" s="100"/>
      <c r="BM147" s="106"/>
      <c r="BN147" s="113"/>
      <c r="BO147" s="113"/>
      <c r="BP147" s="112"/>
      <c r="BQ147" s="194"/>
      <c r="BR147" s="159"/>
      <c r="BS147" s="156"/>
      <c r="BT147" s="100"/>
      <c r="BU147" s="100"/>
      <c r="BV147" s="100"/>
      <c r="BW147" s="100"/>
      <c r="BX147" s="100"/>
      <c r="BY147" s="115"/>
      <c r="BZ147" s="100"/>
      <c r="CA147" s="80"/>
      <c r="CB147" s="80"/>
      <c r="CC147" s="190"/>
      <c r="CD147" s="190"/>
      <c r="CE147" s="100"/>
      <c r="CF147" s="100"/>
      <c r="CG147" s="100"/>
      <c r="CH147" s="113"/>
      <c r="CI147" s="100"/>
      <c r="CJ147" s="100"/>
      <c r="CK147" s="100"/>
      <c r="CL147" s="100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</row>
    <row r="148" spans="1:90" s="76" customFormat="1" ht="14.25" customHeight="1" hidden="1">
      <c r="A148" s="227" t="s">
        <v>45</v>
      </c>
      <c r="B148" s="307" t="s">
        <v>223</v>
      </c>
      <c r="C148" s="289" t="s">
        <v>143</v>
      </c>
      <c r="D148" s="347"/>
      <c r="E148" s="19" t="s">
        <v>112</v>
      </c>
      <c r="F148" s="78" t="str">
        <f>F149</f>
        <v>м2</v>
      </c>
      <c r="G148" s="80"/>
      <c r="H148" s="80"/>
      <c r="I148" s="130">
        <f>SUM(I149:I153)</f>
        <v>1040853</v>
      </c>
      <c r="J148" s="97"/>
      <c r="K148" s="128">
        <f>SUM(K149:K153)</f>
        <v>1040853</v>
      </c>
      <c r="L148" s="83"/>
      <c r="M148" s="83"/>
      <c r="N148" s="83"/>
      <c r="O148" s="131"/>
      <c r="P148" s="83"/>
      <c r="Q148" s="84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5"/>
      <c r="AS148" s="86"/>
      <c r="AT148" s="84"/>
      <c r="AU148" s="89">
        <f>SUM(AU149:AU153)</f>
        <v>1040853</v>
      </c>
      <c r="AV148" s="88"/>
      <c r="AW148" s="84"/>
      <c r="AX148" s="89">
        <f>SUM(AX149:AX153)</f>
        <v>1040853</v>
      </c>
      <c r="AY148" s="213">
        <f aca="true" t="shared" si="102" ref="AY148:BR148">SUM(AY149:AY153)</f>
        <v>0</v>
      </c>
      <c r="AZ148" s="89">
        <f t="shared" si="102"/>
        <v>0</v>
      </c>
      <c r="BA148" s="89">
        <f t="shared" si="102"/>
        <v>0</v>
      </c>
      <c r="BB148" s="85">
        <f t="shared" si="102"/>
        <v>0</v>
      </c>
      <c r="BC148" s="84">
        <f t="shared" si="102"/>
        <v>0</v>
      </c>
      <c r="BD148" s="214">
        <f t="shared" si="102"/>
        <v>0</v>
      </c>
      <c r="BE148" s="98"/>
      <c r="BF148" s="78"/>
      <c r="BG148" s="87">
        <f t="shared" si="102"/>
        <v>1040853</v>
      </c>
      <c r="BH148" s="88">
        <f t="shared" si="102"/>
        <v>0</v>
      </c>
      <c r="BI148" s="84">
        <f t="shared" si="102"/>
        <v>0</v>
      </c>
      <c r="BJ148" s="84">
        <f t="shared" si="102"/>
        <v>0</v>
      </c>
      <c r="BK148" s="84">
        <f t="shared" si="102"/>
        <v>0</v>
      </c>
      <c r="BL148" s="84">
        <f t="shared" si="102"/>
        <v>0</v>
      </c>
      <c r="BM148" s="85">
        <f t="shared" si="102"/>
        <v>0</v>
      </c>
      <c r="BN148" s="86">
        <f t="shared" si="102"/>
        <v>2025.46</v>
      </c>
      <c r="BO148" s="86">
        <f t="shared" si="102"/>
        <v>2025.46</v>
      </c>
      <c r="BP148" s="195">
        <f t="shared" si="102"/>
        <v>0</v>
      </c>
      <c r="BQ148" s="195">
        <f t="shared" si="102"/>
        <v>0</v>
      </c>
      <c r="BR148" s="160">
        <f t="shared" si="102"/>
        <v>2025.46</v>
      </c>
      <c r="BS148" s="99" t="s">
        <v>45</v>
      </c>
      <c r="BT148" s="78" t="s">
        <v>45</v>
      </c>
      <c r="BU148" s="78" t="s">
        <v>45</v>
      </c>
      <c r="BV148" s="78" t="s">
        <v>45</v>
      </c>
      <c r="BW148" s="169" t="s">
        <v>45</v>
      </c>
      <c r="BX148" s="169" t="s">
        <v>45</v>
      </c>
      <c r="BY148" s="215" t="s">
        <v>45</v>
      </c>
      <c r="BZ148" s="169" t="s">
        <v>45</v>
      </c>
      <c r="CA148" s="169"/>
      <c r="CB148" s="169" t="s">
        <v>45</v>
      </c>
      <c r="CC148" s="169" t="s">
        <v>45</v>
      </c>
      <c r="CD148" s="169" t="s">
        <v>45</v>
      </c>
      <c r="CE148" s="169" t="s">
        <v>45</v>
      </c>
      <c r="CF148" s="169" t="s">
        <v>45</v>
      </c>
      <c r="CG148" s="169" t="s">
        <v>45</v>
      </c>
      <c r="CH148" s="98" t="s">
        <v>45</v>
      </c>
      <c r="CI148" s="78" t="s">
        <v>45</v>
      </c>
      <c r="CJ148" s="78"/>
      <c r="CK148" s="78"/>
      <c r="CL148" s="78"/>
    </row>
    <row r="149" spans="1:164" s="17" customFormat="1" ht="13.5" customHeight="1" hidden="1">
      <c r="A149" s="231">
        <v>1</v>
      </c>
      <c r="B149" s="306"/>
      <c r="C149" s="296" t="s">
        <v>222</v>
      </c>
      <c r="D149" s="296"/>
      <c r="E149" s="63"/>
      <c r="F149" s="100" t="s">
        <v>10</v>
      </c>
      <c r="G149" s="100">
        <v>1460.46</v>
      </c>
      <c r="H149" s="100">
        <v>550</v>
      </c>
      <c r="I149" s="100">
        <f>G149*H149</f>
        <v>803253</v>
      </c>
      <c r="J149" s="145"/>
      <c r="K149" s="106">
        <f>I149-J149</f>
        <v>803253</v>
      </c>
      <c r="L149" s="118"/>
      <c r="M149" s="118"/>
      <c r="N149" s="118"/>
      <c r="O149" s="118"/>
      <c r="P149" s="118"/>
      <c r="Q149" s="109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9"/>
      <c r="AS149" s="108">
        <f>G149-O149-AP149</f>
        <v>1460.46</v>
      </c>
      <c r="AT149" s="109">
        <f>AU149/AS149</f>
        <v>550</v>
      </c>
      <c r="AU149" s="111">
        <f>I149-Q149-AR149</f>
        <v>803253</v>
      </c>
      <c r="AV149" s="110">
        <f aca="true" t="shared" si="103" ref="AV149:AX153">AS149</f>
        <v>1460.46</v>
      </c>
      <c r="AW149" s="109">
        <f t="shared" si="103"/>
        <v>550</v>
      </c>
      <c r="AX149" s="111">
        <f t="shared" si="103"/>
        <v>803253</v>
      </c>
      <c r="AY149" s="120"/>
      <c r="AZ149" s="100"/>
      <c r="BA149" s="118"/>
      <c r="BB149" s="118"/>
      <c r="BC149" s="118"/>
      <c r="BD149" s="117"/>
      <c r="BE149" s="113">
        <f aca="true" t="shared" si="104" ref="BE149:BG153">AV149-BB149</f>
        <v>1460.46</v>
      </c>
      <c r="BF149" s="100">
        <f t="shared" si="104"/>
        <v>550</v>
      </c>
      <c r="BG149" s="114">
        <f t="shared" si="104"/>
        <v>803253</v>
      </c>
      <c r="BH149" s="115"/>
      <c r="BI149" s="100"/>
      <c r="BJ149" s="100"/>
      <c r="BK149" s="100"/>
      <c r="BL149" s="100"/>
      <c r="BM149" s="106"/>
      <c r="BN149" s="113">
        <f>BE149-BK149</f>
        <v>1460.46</v>
      </c>
      <c r="BO149" s="113">
        <f>BN149</f>
        <v>1460.46</v>
      </c>
      <c r="BP149" s="115"/>
      <c r="BQ149" s="144"/>
      <c r="BR149" s="159">
        <f>BO149-BQ149</f>
        <v>1460.46</v>
      </c>
      <c r="BS149" s="156"/>
      <c r="BT149" s="100"/>
      <c r="BU149" s="100" t="s">
        <v>45</v>
      </c>
      <c r="BV149" s="100"/>
      <c r="BW149" s="100"/>
      <c r="BX149" s="100" t="s">
        <v>45</v>
      </c>
      <c r="BY149" s="115"/>
      <c r="BZ149" s="100"/>
      <c r="CA149" s="80"/>
      <c r="CB149" s="100"/>
      <c r="CC149" s="190" t="s">
        <v>45</v>
      </c>
      <c r="CD149" s="190"/>
      <c r="CE149" s="100"/>
      <c r="CF149" s="100"/>
      <c r="CG149" s="100"/>
      <c r="CH149" s="113"/>
      <c r="CI149" s="100"/>
      <c r="CJ149" s="100"/>
      <c r="CK149" s="100"/>
      <c r="CL149" s="100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</row>
    <row r="150" spans="1:164" s="17" customFormat="1" ht="13.5" customHeight="1" hidden="1">
      <c r="A150" s="231"/>
      <c r="B150" s="306"/>
      <c r="C150" s="295" t="s">
        <v>152</v>
      </c>
      <c r="D150" s="295"/>
      <c r="E150" s="63"/>
      <c r="F150" s="100"/>
      <c r="G150" s="100"/>
      <c r="H150" s="100"/>
      <c r="I150" s="100"/>
      <c r="J150" s="145"/>
      <c r="K150" s="106"/>
      <c r="L150" s="118"/>
      <c r="M150" s="118"/>
      <c r="N150" s="118"/>
      <c r="O150" s="118"/>
      <c r="P150" s="118"/>
      <c r="Q150" s="109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9"/>
      <c r="AS150" s="108"/>
      <c r="AT150" s="109"/>
      <c r="AU150" s="111"/>
      <c r="AV150" s="110"/>
      <c r="AW150" s="109"/>
      <c r="AX150" s="111"/>
      <c r="AY150" s="120"/>
      <c r="AZ150" s="100"/>
      <c r="BA150" s="118"/>
      <c r="BB150" s="118"/>
      <c r="BC150" s="118"/>
      <c r="BD150" s="117"/>
      <c r="BE150" s="113"/>
      <c r="BF150" s="100"/>
      <c r="BG150" s="114"/>
      <c r="BH150" s="115"/>
      <c r="BI150" s="100"/>
      <c r="BJ150" s="100"/>
      <c r="BK150" s="100"/>
      <c r="BL150" s="100"/>
      <c r="BM150" s="106"/>
      <c r="BN150" s="113"/>
      <c r="BO150" s="113"/>
      <c r="BP150" s="115"/>
      <c r="BQ150" s="144"/>
      <c r="BR150" s="159"/>
      <c r="BS150" s="156"/>
      <c r="BT150" s="100"/>
      <c r="BU150" s="100"/>
      <c r="BV150" s="100"/>
      <c r="BW150" s="100"/>
      <c r="BX150" s="100"/>
      <c r="BY150" s="115"/>
      <c r="BZ150" s="100"/>
      <c r="CA150" s="80"/>
      <c r="CB150" s="100"/>
      <c r="CC150" s="190"/>
      <c r="CD150" s="190"/>
      <c r="CE150" s="100"/>
      <c r="CF150" s="100"/>
      <c r="CG150" s="100"/>
      <c r="CH150" s="113"/>
      <c r="CI150" s="100"/>
      <c r="CJ150" s="100"/>
      <c r="CK150" s="100"/>
      <c r="CL150" s="100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</row>
    <row r="151" spans="1:90" s="17" customFormat="1" ht="14.25" customHeight="1" hidden="1">
      <c r="A151" s="239">
        <v>2</v>
      </c>
      <c r="B151" s="304"/>
      <c r="C151" s="295" t="s">
        <v>153</v>
      </c>
      <c r="D151" s="295"/>
      <c r="E151" s="63"/>
      <c r="F151" s="100" t="s">
        <v>10</v>
      </c>
      <c r="G151" s="100">
        <v>387</v>
      </c>
      <c r="H151" s="100">
        <v>200</v>
      </c>
      <c r="I151" s="100">
        <f>G151*H151</f>
        <v>77400</v>
      </c>
      <c r="J151" s="145"/>
      <c r="K151" s="106">
        <f>I151-J151</f>
        <v>77400</v>
      </c>
      <c r="L151" s="118"/>
      <c r="M151" s="118"/>
      <c r="N151" s="118"/>
      <c r="O151" s="118"/>
      <c r="P151" s="118"/>
      <c r="Q151" s="109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9"/>
      <c r="AS151" s="108">
        <f>G151-O151-AP151</f>
        <v>387</v>
      </c>
      <c r="AT151" s="109">
        <f>AU151/AS151</f>
        <v>200</v>
      </c>
      <c r="AU151" s="111">
        <f>I151-Q151-AR151</f>
        <v>77400</v>
      </c>
      <c r="AV151" s="110">
        <f t="shared" si="103"/>
        <v>387</v>
      </c>
      <c r="AW151" s="109">
        <f t="shared" si="103"/>
        <v>200</v>
      </c>
      <c r="AX151" s="111">
        <f t="shared" si="103"/>
        <v>77400</v>
      </c>
      <c r="AY151" s="120"/>
      <c r="AZ151" s="100"/>
      <c r="BA151" s="118"/>
      <c r="BB151" s="118"/>
      <c r="BC151" s="118"/>
      <c r="BD151" s="117"/>
      <c r="BE151" s="113">
        <f t="shared" si="104"/>
        <v>387</v>
      </c>
      <c r="BF151" s="100">
        <f t="shared" si="104"/>
        <v>200</v>
      </c>
      <c r="BG151" s="114">
        <f t="shared" si="104"/>
        <v>77400</v>
      </c>
      <c r="BH151" s="115"/>
      <c r="BI151" s="100"/>
      <c r="BJ151" s="100"/>
      <c r="BK151" s="100"/>
      <c r="BL151" s="100"/>
      <c r="BM151" s="106"/>
      <c r="BN151" s="113">
        <f>BE151-BK151</f>
        <v>387</v>
      </c>
      <c r="BO151" s="113">
        <f>BN151</f>
        <v>387</v>
      </c>
      <c r="BP151" s="115"/>
      <c r="BQ151" s="144"/>
      <c r="BR151" s="159">
        <f>BO151-BQ151</f>
        <v>387</v>
      </c>
      <c r="BS151" s="156"/>
      <c r="BT151" s="100"/>
      <c r="BU151" s="100" t="s">
        <v>45</v>
      </c>
      <c r="BV151" s="100"/>
      <c r="BW151" s="100"/>
      <c r="BX151" s="100" t="s">
        <v>45</v>
      </c>
      <c r="BY151" s="115"/>
      <c r="BZ151" s="100"/>
      <c r="CA151" s="80"/>
      <c r="CB151" s="100"/>
      <c r="CC151" s="190"/>
      <c r="CD151" s="190"/>
      <c r="CE151" s="100"/>
      <c r="CF151" s="100"/>
      <c r="CG151" s="100"/>
      <c r="CH151" s="113"/>
      <c r="CI151" s="100"/>
      <c r="CJ151" s="100"/>
      <c r="CK151" s="100"/>
      <c r="CL151" s="100"/>
    </row>
    <row r="152" spans="1:90" s="17" customFormat="1" ht="14.25" customHeight="1" hidden="1">
      <c r="A152" s="239">
        <v>3</v>
      </c>
      <c r="B152" s="304"/>
      <c r="C152" s="297" t="s">
        <v>154</v>
      </c>
      <c r="D152" s="297"/>
      <c r="E152" s="197"/>
      <c r="F152" s="206"/>
      <c r="G152" s="206"/>
      <c r="H152" s="206"/>
      <c r="I152" s="206"/>
      <c r="J152" s="216"/>
      <c r="K152" s="198"/>
      <c r="L152" s="200"/>
      <c r="M152" s="200"/>
      <c r="N152" s="200"/>
      <c r="O152" s="200"/>
      <c r="P152" s="200"/>
      <c r="Q152" s="201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2"/>
      <c r="AS152" s="203"/>
      <c r="AT152" s="201"/>
      <c r="AU152" s="217"/>
      <c r="AV152" s="204"/>
      <c r="AW152" s="201"/>
      <c r="AX152" s="217"/>
      <c r="AY152" s="205"/>
      <c r="AZ152" s="206"/>
      <c r="BA152" s="200"/>
      <c r="BB152" s="200"/>
      <c r="BC152" s="200"/>
      <c r="BD152" s="199"/>
      <c r="BE152" s="207"/>
      <c r="BF152" s="206"/>
      <c r="BG152" s="208"/>
      <c r="BH152" s="209"/>
      <c r="BI152" s="206"/>
      <c r="BJ152" s="206"/>
      <c r="BK152" s="206"/>
      <c r="BL152" s="206"/>
      <c r="BM152" s="198"/>
      <c r="BN152" s="207"/>
      <c r="BO152" s="207"/>
      <c r="BP152" s="209"/>
      <c r="BQ152" s="210"/>
      <c r="BR152" s="162"/>
      <c r="BS152" s="224"/>
      <c r="BT152" s="206"/>
      <c r="BU152" s="206"/>
      <c r="BV152" s="206"/>
      <c r="BW152" s="206"/>
      <c r="BX152" s="206"/>
      <c r="BY152" s="209"/>
      <c r="BZ152" s="206"/>
      <c r="CA152" s="188"/>
      <c r="CB152" s="206"/>
      <c r="CC152" s="196"/>
      <c r="CD152" s="196"/>
      <c r="CE152" s="206"/>
      <c r="CF152" s="206"/>
      <c r="CG152" s="206"/>
      <c r="CH152" s="207"/>
      <c r="CI152" s="206"/>
      <c r="CJ152" s="206"/>
      <c r="CK152" s="206"/>
      <c r="CL152" s="206"/>
    </row>
    <row r="153" spans="1:90" s="17" customFormat="1" ht="14.25" customHeight="1" hidden="1">
      <c r="A153" s="239">
        <v>4</v>
      </c>
      <c r="B153" s="304"/>
      <c r="C153" s="298" t="s">
        <v>198</v>
      </c>
      <c r="D153" s="348"/>
      <c r="E153" s="197"/>
      <c r="F153" s="161" t="s">
        <v>10</v>
      </c>
      <c r="G153" s="161">
        <v>178</v>
      </c>
      <c r="H153" s="161">
        <v>900</v>
      </c>
      <c r="I153" s="161">
        <f>G153*H153</f>
        <v>160200</v>
      </c>
      <c r="J153" s="216"/>
      <c r="K153" s="198">
        <f>I153-J153</f>
        <v>160200</v>
      </c>
      <c r="L153" s="200"/>
      <c r="M153" s="200"/>
      <c r="N153" s="200"/>
      <c r="O153" s="200"/>
      <c r="P153" s="200"/>
      <c r="Q153" s="201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2"/>
      <c r="AS153" s="203">
        <f>G153-O153-AP153</f>
        <v>178</v>
      </c>
      <c r="AT153" s="201">
        <f>AU153/AS153</f>
        <v>900</v>
      </c>
      <c r="AU153" s="217">
        <f>I153-Q153-AR153</f>
        <v>160200</v>
      </c>
      <c r="AV153" s="204">
        <f t="shared" si="103"/>
        <v>178</v>
      </c>
      <c r="AW153" s="201">
        <f t="shared" si="103"/>
        <v>900</v>
      </c>
      <c r="AX153" s="217">
        <f t="shared" si="103"/>
        <v>160200</v>
      </c>
      <c r="AY153" s="205"/>
      <c r="AZ153" s="161"/>
      <c r="BA153" s="200"/>
      <c r="BB153" s="200"/>
      <c r="BC153" s="200"/>
      <c r="BD153" s="199"/>
      <c r="BE153" s="207">
        <f t="shared" si="104"/>
        <v>178</v>
      </c>
      <c r="BF153" s="161">
        <f t="shared" si="104"/>
        <v>900</v>
      </c>
      <c r="BG153" s="208">
        <f t="shared" si="104"/>
        <v>160200</v>
      </c>
      <c r="BH153" s="209"/>
      <c r="BI153" s="161"/>
      <c r="BJ153" s="161"/>
      <c r="BK153" s="161"/>
      <c r="BL153" s="161"/>
      <c r="BM153" s="198"/>
      <c r="BN153" s="207">
        <f>BE153-BK153</f>
        <v>178</v>
      </c>
      <c r="BO153" s="207">
        <f>BN153</f>
        <v>178</v>
      </c>
      <c r="BP153" s="209"/>
      <c r="BQ153" s="198"/>
      <c r="BR153" s="162">
        <f>BO153-BQ153</f>
        <v>178</v>
      </c>
      <c r="BS153" s="209"/>
      <c r="BT153" s="161"/>
      <c r="BU153" s="161" t="s">
        <v>45</v>
      </c>
      <c r="BV153" s="161"/>
      <c r="BW153" s="161"/>
      <c r="BX153" s="161" t="s">
        <v>45</v>
      </c>
      <c r="BY153" s="209"/>
      <c r="BZ153" s="161"/>
      <c r="CA153" s="188"/>
      <c r="CB153" s="161"/>
      <c r="CC153" s="188"/>
      <c r="CD153" s="246"/>
      <c r="CE153" s="196"/>
      <c r="CF153" s="161"/>
      <c r="CG153" s="161"/>
      <c r="CH153" s="207"/>
      <c r="CI153" s="161"/>
      <c r="CJ153" s="161"/>
      <c r="CK153" s="161"/>
      <c r="CL153" s="161"/>
    </row>
    <row r="154" spans="1:90" s="17" customFormat="1" ht="31.5" hidden="1">
      <c r="A154" s="322"/>
      <c r="B154" s="311"/>
      <c r="C154" s="290" t="s">
        <v>187</v>
      </c>
      <c r="D154" s="290"/>
      <c r="E154" s="9"/>
      <c r="F154" s="2"/>
      <c r="G154" s="49"/>
      <c r="H154" s="2"/>
      <c r="I154" s="49"/>
      <c r="J154" s="49"/>
      <c r="K154" s="49"/>
      <c r="L154" s="49"/>
      <c r="M154" s="49"/>
      <c r="N154" s="49"/>
      <c r="O154" s="49"/>
      <c r="P154" s="49"/>
      <c r="Q154" s="25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25"/>
      <c r="AS154" s="25"/>
      <c r="AT154" s="25"/>
      <c r="AU154" s="25"/>
      <c r="AV154" s="25"/>
      <c r="AW154" s="25"/>
      <c r="AX154" s="25"/>
      <c r="AY154" s="49"/>
      <c r="AZ154" s="2"/>
      <c r="BA154" s="49"/>
      <c r="BB154" s="49"/>
      <c r="BC154" s="49"/>
      <c r="BD154" s="49"/>
      <c r="BE154" s="49"/>
      <c r="BF154" s="49"/>
      <c r="BG154" s="49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49"/>
      <c r="BT154" s="49"/>
      <c r="BU154" s="49"/>
      <c r="BV154" s="49"/>
      <c r="BW154" s="246"/>
      <c r="BX154" s="255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</row>
    <row r="155" spans="1:90" s="17" customFormat="1" ht="15" customHeight="1" hidden="1">
      <c r="A155" s="322"/>
      <c r="B155" s="311"/>
      <c r="C155" s="335" t="s">
        <v>196</v>
      </c>
      <c r="D155" s="335"/>
      <c r="E155" s="329"/>
      <c r="F155" s="329"/>
      <c r="G155" s="329"/>
      <c r="H155" s="329"/>
      <c r="I155" s="329"/>
      <c r="J155" s="329"/>
      <c r="K155" s="49"/>
      <c r="L155" s="49"/>
      <c r="M155" s="49"/>
      <c r="N155" s="49"/>
      <c r="O155" s="49"/>
      <c r="P155" s="49"/>
      <c r="Q155" s="25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25"/>
      <c r="AS155" s="25"/>
      <c r="AT155" s="25"/>
      <c r="AU155" s="25"/>
      <c r="AV155" s="25"/>
      <c r="AW155" s="25"/>
      <c r="AX155" s="25"/>
      <c r="AY155" s="49"/>
      <c r="AZ155" s="2"/>
      <c r="BA155" s="49"/>
      <c r="BB155" s="49"/>
      <c r="BC155" s="49"/>
      <c r="BD155" s="49"/>
      <c r="BE155" s="49"/>
      <c r="BF155" s="49"/>
      <c r="BG155" s="49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49"/>
      <c r="BT155" s="49"/>
      <c r="BU155" s="49"/>
      <c r="BV155" s="49"/>
      <c r="BW155" s="246"/>
      <c r="BX155" s="255"/>
      <c r="BY155" s="246"/>
      <c r="BZ155" s="246"/>
      <c r="CA155" s="246"/>
      <c r="CB155" s="246"/>
      <c r="CC155" s="246"/>
      <c r="CD155" s="246"/>
      <c r="CE155" s="256"/>
      <c r="CF155" s="256"/>
      <c r="CG155" s="256"/>
      <c r="CH155" s="246"/>
      <c r="CI155" s="246"/>
      <c r="CJ155" s="246"/>
      <c r="CK155" s="246"/>
      <c r="CL155" s="246"/>
    </row>
    <row r="156" spans="1:90" s="17" customFormat="1" ht="15" hidden="1">
      <c r="A156" s="322"/>
      <c r="B156" s="311"/>
      <c r="C156" s="335" t="s">
        <v>197</v>
      </c>
      <c r="D156" s="335"/>
      <c r="E156" s="329"/>
      <c r="F156" s="329"/>
      <c r="G156" s="329"/>
      <c r="H156" s="329"/>
      <c r="I156" s="329"/>
      <c r="J156" s="329"/>
      <c r="K156" s="49"/>
      <c r="L156" s="49"/>
      <c r="M156" s="49"/>
      <c r="N156" s="49"/>
      <c r="O156" s="49"/>
      <c r="P156" s="49"/>
      <c r="Q156" s="25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25"/>
      <c r="AS156" s="25"/>
      <c r="AT156" s="25"/>
      <c r="AU156" s="25"/>
      <c r="AV156" s="25"/>
      <c r="AW156" s="25"/>
      <c r="AX156" s="25"/>
      <c r="AY156" s="49"/>
      <c r="AZ156" s="2"/>
      <c r="BA156" s="49"/>
      <c r="BB156" s="49"/>
      <c r="BC156" s="49"/>
      <c r="BD156" s="49"/>
      <c r="BE156" s="49"/>
      <c r="BF156" s="49"/>
      <c r="BG156" s="49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49"/>
      <c r="BT156" s="49"/>
      <c r="BU156" s="49"/>
      <c r="BV156" s="49"/>
      <c r="BW156" s="246"/>
      <c r="BX156" s="255"/>
      <c r="BY156" s="246"/>
      <c r="BZ156" s="246"/>
      <c r="CA156" s="246"/>
      <c r="CB156" s="246"/>
      <c r="CC156" s="246"/>
      <c r="CD156" s="246"/>
      <c r="CE156" s="256"/>
      <c r="CF156" s="256"/>
      <c r="CG156" s="256"/>
      <c r="CH156" s="246"/>
      <c r="CI156" s="246"/>
      <c r="CJ156" s="246"/>
      <c r="CK156" s="246"/>
      <c r="CL156" s="246"/>
    </row>
    <row r="157" spans="1:90" s="17" customFormat="1" ht="15.75" hidden="1" thickBot="1">
      <c r="A157" s="322"/>
      <c r="B157" s="312"/>
      <c r="C157" s="329" t="s">
        <v>186</v>
      </c>
      <c r="D157" s="329"/>
      <c r="E157" s="329"/>
      <c r="F157" s="329"/>
      <c r="G157" s="329"/>
      <c r="H157" s="329"/>
      <c r="I157" s="329"/>
      <c r="J157" s="329"/>
      <c r="K157" s="49"/>
      <c r="L157" s="49"/>
      <c r="M157" s="49"/>
      <c r="N157" s="49"/>
      <c r="O157" s="49"/>
      <c r="P157" s="49"/>
      <c r="Q157" s="25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25"/>
      <c r="AS157" s="25"/>
      <c r="AT157" s="25"/>
      <c r="AU157" s="25"/>
      <c r="AV157" s="25"/>
      <c r="AW157" s="25"/>
      <c r="AX157" s="25"/>
      <c r="AY157" s="49"/>
      <c r="AZ157" s="2"/>
      <c r="BA157" s="49"/>
      <c r="BB157" s="49"/>
      <c r="BC157" s="49"/>
      <c r="BD157" s="49"/>
      <c r="BE157" s="49"/>
      <c r="BF157" s="49"/>
      <c r="BG157" s="49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49"/>
      <c r="BT157" s="49"/>
      <c r="BU157" s="49"/>
      <c r="BV157" s="49"/>
      <c r="BW157" s="246"/>
      <c r="BX157" s="255"/>
      <c r="BY157" s="246"/>
      <c r="BZ157" s="246"/>
      <c r="CA157" s="246"/>
      <c r="CB157" s="246"/>
      <c r="CC157" s="246"/>
      <c r="CD157" s="246"/>
      <c r="CE157" s="256"/>
      <c r="CF157" s="256"/>
      <c r="CG157" s="256"/>
      <c r="CH157" s="246"/>
      <c r="CI157" s="246"/>
      <c r="CJ157" s="246"/>
      <c r="CK157" s="246"/>
      <c r="CL157" s="246"/>
    </row>
    <row r="158" spans="1:90" s="17" customFormat="1" ht="23.25" customHeight="1" hidden="1" thickBot="1">
      <c r="A158" s="323"/>
      <c r="B158" s="313"/>
      <c r="C158" s="299"/>
      <c r="D158" s="299"/>
      <c r="E158" s="9"/>
      <c r="F158" s="2"/>
      <c r="G158" s="49"/>
      <c r="H158" s="2"/>
      <c r="I158" s="49"/>
      <c r="J158" s="49"/>
      <c r="K158" s="49"/>
      <c r="L158" s="49"/>
      <c r="M158" s="49"/>
      <c r="N158" s="49"/>
      <c r="O158" s="49"/>
      <c r="P158" s="49"/>
      <c r="Q158" s="25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25"/>
      <c r="AS158" s="25"/>
      <c r="AT158" s="25"/>
      <c r="AU158" s="25"/>
      <c r="AV158" s="25"/>
      <c r="AW158" s="25"/>
      <c r="AX158" s="25"/>
      <c r="AY158" s="49"/>
      <c r="AZ158" s="2"/>
      <c r="BA158" s="49"/>
      <c r="BB158" s="49"/>
      <c r="BC158" s="49"/>
      <c r="BD158" s="49"/>
      <c r="BE158" s="49"/>
      <c r="BF158" s="49"/>
      <c r="BG158" s="49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49"/>
      <c r="BT158" s="49"/>
      <c r="BU158" s="49"/>
      <c r="BV158" s="49"/>
      <c r="BW158" s="246"/>
      <c r="BX158" s="255"/>
      <c r="BY158" s="246"/>
      <c r="BZ158" s="246"/>
      <c r="CA158" s="246"/>
      <c r="CB158" s="273" t="s">
        <v>185</v>
      </c>
      <c r="CC158" s="246"/>
      <c r="CD158" s="246"/>
      <c r="CE158" s="246"/>
      <c r="CF158" s="246"/>
      <c r="CG158" s="246"/>
      <c r="CH158" s="246"/>
      <c r="CI158" s="246"/>
      <c r="CJ158" s="246"/>
      <c r="CK158" s="246"/>
      <c r="CL158" s="246"/>
    </row>
    <row r="159" spans="1:76" s="17" customFormat="1" ht="30" hidden="1">
      <c r="A159" s="324"/>
      <c r="B159" s="314"/>
      <c r="C159" s="300" t="s">
        <v>201</v>
      </c>
      <c r="D159" s="300"/>
      <c r="E159" s="45"/>
      <c r="F159" s="46"/>
      <c r="G159" s="257"/>
      <c r="H159" s="46"/>
      <c r="I159" s="257"/>
      <c r="J159" s="257"/>
      <c r="K159" s="257"/>
      <c r="L159" s="257"/>
      <c r="M159" s="257"/>
      <c r="N159" s="257"/>
      <c r="O159" s="257"/>
      <c r="P159" s="257"/>
      <c r="Q159" s="258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7"/>
      <c r="AG159" s="257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8"/>
      <c r="AS159" s="259"/>
      <c r="AT159" s="259"/>
      <c r="AU159" s="259"/>
      <c r="AV159" s="259"/>
      <c r="AW159" s="259"/>
      <c r="AX159" s="259"/>
      <c r="AY159" s="257"/>
      <c r="AZ159" s="46"/>
      <c r="BA159" s="257"/>
      <c r="BB159" s="257"/>
      <c r="BC159" s="257"/>
      <c r="BD159" s="257"/>
      <c r="BE159" s="260"/>
      <c r="BF159" s="260"/>
      <c r="BG159" s="260"/>
      <c r="BH159" s="46"/>
      <c r="BI159" s="261"/>
      <c r="BJ159" s="261"/>
      <c r="BK159" s="261"/>
      <c r="BL159" s="261"/>
      <c r="BM159" s="261"/>
      <c r="BN159" s="261"/>
      <c r="BO159" s="261"/>
      <c r="BP159" s="46"/>
      <c r="BQ159" s="46"/>
      <c r="BR159" s="46"/>
      <c r="BS159" s="257"/>
      <c r="BT159" s="257"/>
      <c r="BU159" s="257"/>
      <c r="BV159" s="257"/>
      <c r="BX159" s="47"/>
    </row>
    <row r="160" spans="1:76" s="17" customFormat="1" ht="12.75">
      <c r="A160" s="324"/>
      <c r="B160" s="314"/>
      <c r="C160" s="301"/>
      <c r="D160" s="301"/>
      <c r="E160" s="45"/>
      <c r="F160" s="46"/>
      <c r="G160" s="257"/>
      <c r="H160" s="46"/>
      <c r="I160" s="257"/>
      <c r="J160" s="257"/>
      <c r="K160" s="257"/>
      <c r="L160" s="257"/>
      <c r="M160" s="257"/>
      <c r="N160" s="257"/>
      <c r="O160" s="257"/>
      <c r="P160" s="257"/>
      <c r="Q160" s="258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57"/>
      <c r="AL160" s="257"/>
      <c r="AM160" s="257"/>
      <c r="AN160" s="257"/>
      <c r="AO160" s="257"/>
      <c r="AP160" s="257"/>
      <c r="AQ160" s="257"/>
      <c r="AR160" s="258"/>
      <c r="AS160" s="259"/>
      <c r="AT160" s="259"/>
      <c r="AU160" s="259"/>
      <c r="AV160" s="259"/>
      <c r="AW160" s="259"/>
      <c r="AX160" s="259"/>
      <c r="AY160" s="257"/>
      <c r="AZ160" s="46"/>
      <c r="BA160" s="257"/>
      <c r="BB160" s="257"/>
      <c r="BC160" s="257"/>
      <c r="BD160" s="257"/>
      <c r="BE160" s="260"/>
      <c r="BF160" s="260"/>
      <c r="BG160" s="260"/>
      <c r="BH160" s="46"/>
      <c r="BI160" s="261"/>
      <c r="BJ160" s="261"/>
      <c r="BK160" s="261"/>
      <c r="BL160" s="261"/>
      <c r="BM160" s="261"/>
      <c r="BN160" s="261"/>
      <c r="BO160" s="261"/>
      <c r="BP160" s="46"/>
      <c r="BQ160" s="46"/>
      <c r="BR160" s="46"/>
      <c r="BS160" s="257"/>
      <c r="BT160" s="257"/>
      <c r="BU160" s="257"/>
      <c r="BV160" s="257"/>
      <c r="BX160" s="47"/>
    </row>
    <row r="161" spans="1:76" s="17" customFormat="1" ht="12.75">
      <c r="A161" s="324"/>
      <c r="B161" s="314"/>
      <c r="C161" s="301"/>
      <c r="D161" s="301"/>
      <c r="E161" s="45"/>
      <c r="F161" s="46"/>
      <c r="G161" s="257"/>
      <c r="H161" s="46"/>
      <c r="I161" s="257"/>
      <c r="J161" s="257"/>
      <c r="K161" s="257"/>
      <c r="L161" s="257"/>
      <c r="M161" s="257"/>
      <c r="N161" s="257"/>
      <c r="O161" s="257"/>
      <c r="P161" s="257"/>
      <c r="Q161" s="258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257"/>
      <c r="AG161" s="257"/>
      <c r="AH161" s="257"/>
      <c r="AI161" s="257"/>
      <c r="AJ161" s="257"/>
      <c r="AK161" s="257"/>
      <c r="AL161" s="257"/>
      <c r="AM161" s="257"/>
      <c r="AN161" s="257"/>
      <c r="AO161" s="257"/>
      <c r="AP161" s="257"/>
      <c r="AQ161" s="257"/>
      <c r="AR161" s="258"/>
      <c r="AS161" s="259"/>
      <c r="AT161" s="259"/>
      <c r="AU161" s="259"/>
      <c r="AV161" s="259"/>
      <c r="AW161" s="259"/>
      <c r="AX161" s="259"/>
      <c r="AY161" s="257"/>
      <c r="AZ161" s="46"/>
      <c r="BA161" s="257"/>
      <c r="BB161" s="257"/>
      <c r="BC161" s="257"/>
      <c r="BD161" s="257"/>
      <c r="BE161" s="260"/>
      <c r="BF161" s="260"/>
      <c r="BG161" s="260"/>
      <c r="BH161" s="46"/>
      <c r="BI161" s="261"/>
      <c r="BJ161" s="261"/>
      <c r="BK161" s="261"/>
      <c r="BL161" s="261"/>
      <c r="BM161" s="261"/>
      <c r="BN161" s="261"/>
      <c r="BO161" s="261"/>
      <c r="BP161" s="46"/>
      <c r="BQ161" s="46"/>
      <c r="BR161" s="46"/>
      <c r="BS161" s="257"/>
      <c r="BT161" s="257"/>
      <c r="BU161" s="257"/>
      <c r="BV161" s="257"/>
      <c r="BX161" s="47"/>
    </row>
    <row r="162" spans="1:76" s="17" customFormat="1" ht="12.75">
      <c r="A162" s="324"/>
      <c r="B162" s="314"/>
      <c r="C162" s="301"/>
      <c r="D162" s="301"/>
      <c r="E162" s="45"/>
      <c r="F162" s="46"/>
      <c r="H162" s="47"/>
      <c r="Q162" s="262"/>
      <c r="AR162" s="262"/>
      <c r="AS162" s="263"/>
      <c r="AT162" s="263"/>
      <c r="AU162" s="263"/>
      <c r="AV162" s="263"/>
      <c r="AW162" s="263"/>
      <c r="AX162" s="263"/>
      <c r="AZ162" s="47"/>
      <c r="BE162" s="264"/>
      <c r="BF162" s="264"/>
      <c r="BG162" s="264"/>
      <c r="BH162" s="47"/>
      <c r="BI162" s="265"/>
      <c r="BJ162" s="265"/>
      <c r="BK162" s="265"/>
      <c r="BL162" s="265"/>
      <c r="BM162" s="265"/>
      <c r="BN162" s="265"/>
      <c r="BO162" s="265"/>
      <c r="BP162" s="47"/>
      <c r="BQ162" s="47"/>
      <c r="BR162" s="47"/>
      <c r="BX162" s="47"/>
    </row>
    <row r="163" spans="1:76" s="17" customFormat="1" ht="12.75">
      <c r="A163" s="324"/>
      <c r="B163" s="314"/>
      <c r="C163" s="301"/>
      <c r="D163" s="301"/>
      <c r="E163" s="45"/>
      <c r="F163" s="46"/>
      <c r="H163" s="47"/>
      <c r="Q163" s="262"/>
      <c r="AR163" s="262"/>
      <c r="AS163" s="263"/>
      <c r="AT163" s="263"/>
      <c r="AU163" s="263"/>
      <c r="AV163" s="263"/>
      <c r="AW163" s="263"/>
      <c r="AX163" s="263"/>
      <c r="AZ163" s="47"/>
      <c r="BE163" s="264"/>
      <c r="BF163" s="264"/>
      <c r="BG163" s="264"/>
      <c r="BH163" s="47"/>
      <c r="BI163" s="265"/>
      <c r="BJ163" s="265"/>
      <c r="BK163" s="265"/>
      <c r="BL163" s="265"/>
      <c r="BM163" s="265"/>
      <c r="BN163" s="265"/>
      <c r="BO163" s="265"/>
      <c r="BP163" s="47"/>
      <c r="BQ163" s="47"/>
      <c r="BR163" s="47"/>
      <c r="BX163" s="47"/>
    </row>
    <row r="164" spans="1:76" s="17" customFormat="1" ht="12.75">
      <c r="A164" s="324"/>
      <c r="B164" s="314"/>
      <c r="C164" s="301"/>
      <c r="D164" s="301"/>
      <c r="E164" s="45"/>
      <c r="F164" s="46"/>
      <c r="H164" s="47"/>
      <c r="Q164" s="262"/>
      <c r="AR164" s="262"/>
      <c r="AS164" s="263"/>
      <c r="AT164" s="263"/>
      <c r="AU164" s="263"/>
      <c r="AV164" s="263"/>
      <c r="AW164" s="263"/>
      <c r="AX164" s="263"/>
      <c r="AZ164" s="47"/>
      <c r="BE164" s="264"/>
      <c r="BF164" s="264"/>
      <c r="BG164" s="264"/>
      <c r="BH164" s="47"/>
      <c r="BI164" s="265"/>
      <c r="BJ164" s="265"/>
      <c r="BK164" s="265"/>
      <c r="BL164" s="265"/>
      <c r="BM164" s="265"/>
      <c r="BN164" s="265"/>
      <c r="BO164" s="265"/>
      <c r="BP164" s="47"/>
      <c r="BQ164" s="47"/>
      <c r="BR164" s="47"/>
      <c r="BX164" s="47"/>
    </row>
    <row r="165" spans="1:76" s="17" customFormat="1" ht="12.75">
      <c r="A165" s="324"/>
      <c r="B165" s="314"/>
      <c r="C165" s="301"/>
      <c r="D165" s="301"/>
      <c r="E165" s="45"/>
      <c r="F165" s="46"/>
      <c r="H165" s="47"/>
      <c r="Q165" s="262"/>
      <c r="AR165" s="262"/>
      <c r="AS165" s="263"/>
      <c r="AT165" s="263"/>
      <c r="AU165" s="263"/>
      <c r="AV165" s="263"/>
      <c r="AW165" s="263"/>
      <c r="AX165" s="263"/>
      <c r="AZ165" s="47"/>
      <c r="BE165" s="264"/>
      <c r="BF165" s="264"/>
      <c r="BG165" s="264"/>
      <c r="BH165" s="47"/>
      <c r="BI165" s="265"/>
      <c r="BJ165" s="265"/>
      <c r="BK165" s="265"/>
      <c r="BL165" s="265"/>
      <c r="BM165" s="265"/>
      <c r="BN165" s="265"/>
      <c r="BO165" s="265"/>
      <c r="BP165" s="47"/>
      <c r="BQ165" s="47"/>
      <c r="BR165" s="47"/>
      <c r="BX165" s="47"/>
    </row>
    <row r="166" spans="1:76" s="17" customFormat="1" ht="12.75">
      <c r="A166" s="324"/>
      <c r="B166" s="314"/>
      <c r="C166" s="301"/>
      <c r="D166" s="301"/>
      <c r="E166" s="45"/>
      <c r="F166" s="46"/>
      <c r="H166" s="47"/>
      <c r="Q166" s="262"/>
      <c r="AR166" s="262"/>
      <c r="AS166" s="263"/>
      <c r="AT166" s="263"/>
      <c r="AU166" s="263"/>
      <c r="AV166" s="263"/>
      <c r="AW166" s="263"/>
      <c r="AX166" s="263"/>
      <c r="AZ166" s="47"/>
      <c r="BE166" s="264"/>
      <c r="BF166" s="264"/>
      <c r="BG166" s="264"/>
      <c r="BH166" s="47"/>
      <c r="BI166" s="265"/>
      <c r="BJ166" s="265"/>
      <c r="BK166" s="265"/>
      <c r="BL166" s="265"/>
      <c r="BM166" s="265"/>
      <c r="BN166" s="265"/>
      <c r="BO166" s="265"/>
      <c r="BP166" s="47"/>
      <c r="BQ166" s="47"/>
      <c r="BR166" s="47"/>
      <c r="BX166" s="47"/>
    </row>
    <row r="167" spans="1:76" s="17" customFormat="1" ht="12.75">
      <c r="A167" s="324"/>
      <c r="B167" s="314"/>
      <c r="C167" s="301"/>
      <c r="D167" s="301"/>
      <c r="E167" s="45"/>
      <c r="F167" s="46"/>
      <c r="H167" s="47"/>
      <c r="Q167" s="262"/>
      <c r="AR167" s="262"/>
      <c r="AS167" s="263"/>
      <c r="AT167" s="263"/>
      <c r="AU167" s="263"/>
      <c r="AV167" s="263"/>
      <c r="AW167" s="263"/>
      <c r="AX167" s="263"/>
      <c r="AZ167" s="47"/>
      <c r="BE167" s="264"/>
      <c r="BF167" s="264"/>
      <c r="BG167" s="264"/>
      <c r="BH167" s="47"/>
      <c r="BI167" s="265"/>
      <c r="BJ167" s="265"/>
      <c r="BK167" s="265"/>
      <c r="BL167" s="265"/>
      <c r="BM167" s="265"/>
      <c r="BN167" s="265"/>
      <c r="BO167" s="265"/>
      <c r="BP167" s="47"/>
      <c r="BQ167" s="47"/>
      <c r="BR167" s="47"/>
      <c r="BX167" s="47"/>
    </row>
    <row r="168" spans="1:76" s="17" customFormat="1" ht="12.75">
      <c r="A168" s="324"/>
      <c r="B168" s="314"/>
      <c r="C168" s="301"/>
      <c r="D168" s="301"/>
      <c r="E168" s="45"/>
      <c r="F168" s="46"/>
      <c r="H168" s="47"/>
      <c r="Q168" s="262"/>
      <c r="AR168" s="262"/>
      <c r="AS168" s="263"/>
      <c r="AT168" s="263"/>
      <c r="AU168" s="263"/>
      <c r="AV168" s="263"/>
      <c r="AW168" s="263"/>
      <c r="AX168" s="263"/>
      <c r="AZ168" s="47"/>
      <c r="BE168" s="264"/>
      <c r="BF168" s="264"/>
      <c r="BG168" s="264"/>
      <c r="BH168" s="47"/>
      <c r="BI168" s="265"/>
      <c r="BJ168" s="265"/>
      <c r="BK168" s="265"/>
      <c r="BL168" s="265"/>
      <c r="BM168" s="265"/>
      <c r="BN168" s="265"/>
      <c r="BO168" s="265"/>
      <c r="BP168" s="47"/>
      <c r="BQ168" s="47"/>
      <c r="BR168" s="47"/>
      <c r="BX168" s="47"/>
    </row>
    <row r="169" spans="1:76" s="17" customFormat="1" ht="12.75">
      <c r="A169" s="324"/>
      <c r="B169" s="314"/>
      <c r="C169" s="301"/>
      <c r="D169" s="301"/>
      <c r="E169" s="45"/>
      <c r="F169" s="46"/>
      <c r="H169" s="47"/>
      <c r="Q169" s="262"/>
      <c r="AR169" s="262"/>
      <c r="AS169" s="263"/>
      <c r="AT169" s="263"/>
      <c r="AU169" s="263"/>
      <c r="AV169" s="263"/>
      <c r="AW169" s="263"/>
      <c r="AX169" s="263"/>
      <c r="AZ169" s="47"/>
      <c r="BE169" s="264"/>
      <c r="BF169" s="264"/>
      <c r="BG169" s="264"/>
      <c r="BH169" s="47"/>
      <c r="BI169" s="265"/>
      <c r="BJ169" s="265"/>
      <c r="BK169" s="265"/>
      <c r="BL169" s="265"/>
      <c r="BM169" s="265"/>
      <c r="BN169" s="265"/>
      <c r="BO169" s="265"/>
      <c r="BP169" s="47"/>
      <c r="BQ169" s="47"/>
      <c r="BR169" s="47"/>
      <c r="BX169" s="47"/>
    </row>
    <row r="170" spans="1:76" s="17" customFormat="1" ht="12.75">
      <c r="A170" s="324"/>
      <c r="B170" s="314"/>
      <c r="C170" s="301"/>
      <c r="D170" s="301"/>
      <c r="E170" s="45"/>
      <c r="F170" s="46"/>
      <c r="H170" s="47"/>
      <c r="Q170" s="262"/>
      <c r="AR170" s="262"/>
      <c r="AS170" s="263"/>
      <c r="AT170" s="263"/>
      <c r="AU170" s="263"/>
      <c r="AV170" s="263"/>
      <c r="AW170" s="263"/>
      <c r="AX170" s="263"/>
      <c r="AZ170" s="47"/>
      <c r="BE170" s="264"/>
      <c r="BF170" s="264"/>
      <c r="BG170" s="264"/>
      <c r="BH170" s="47"/>
      <c r="BI170" s="265"/>
      <c r="BJ170" s="265"/>
      <c r="BK170" s="265"/>
      <c r="BL170" s="265"/>
      <c r="BM170" s="265"/>
      <c r="BN170" s="265"/>
      <c r="BO170" s="265"/>
      <c r="BP170" s="47"/>
      <c r="BQ170" s="47"/>
      <c r="BR170" s="47"/>
      <c r="BX170" s="47"/>
    </row>
    <row r="171" spans="1:76" s="17" customFormat="1" ht="12.75">
      <c r="A171" s="324"/>
      <c r="B171" s="314"/>
      <c r="C171" s="301"/>
      <c r="D171" s="301"/>
      <c r="E171" s="45"/>
      <c r="F171" s="46"/>
      <c r="H171" s="47"/>
      <c r="Q171" s="262"/>
      <c r="AR171" s="262"/>
      <c r="AS171" s="263"/>
      <c r="AT171" s="263"/>
      <c r="AU171" s="263"/>
      <c r="AV171" s="263"/>
      <c r="AW171" s="263"/>
      <c r="AX171" s="263"/>
      <c r="AZ171" s="47"/>
      <c r="BE171" s="264"/>
      <c r="BF171" s="264"/>
      <c r="BG171" s="264"/>
      <c r="BH171" s="47"/>
      <c r="BI171" s="265"/>
      <c r="BJ171" s="265"/>
      <c r="BK171" s="265"/>
      <c r="BL171" s="265"/>
      <c r="BM171" s="265"/>
      <c r="BN171" s="265"/>
      <c r="BO171" s="265"/>
      <c r="BP171" s="47"/>
      <c r="BQ171" s="47"/>
      <c r="BR171" s="47"/>
      <c r="BX171" s="47"/>
    </row>
    <row r="172" spans="1:76" s="17" customFormat="1" ht="12.75">
      <c r="A172" s="324"/>
      <c r="B172" s="314"/>
      <c r="C172" s="301"/>
      <c r="D172" s="301"/>
      <c r="E172" s="45"/>
      <c r="F172" s="46"/>
      <c r="H172" s="47"/>
      <c r="Q172" s="262"/>
      <c r="AR172" s="262"/>
      <c r="AS172" s="263"/>
      <c r="AT172" s="263"/>
      <c r="AU172" s="263"/>
      <c r="AV172" s="263"/>
      <c r="AW172" s="263"/>
      <c r="AX172" s="263"/>
      <c r="AZ172" s="47"/>
      <c r="BE172" s="264"/>
      <c r="BF172" s="264"/>
      <c r="BG172" s="264"/>
      <c r="BH172" s="47"/>
      <c r="BI172" s="265"/>
      <c r="BJ172" s="265"/>
      <c r="BK172" s="265"/>
      <c r="BL172" s="265"/>
      <c r="BM172" s="265"/>
      <c r="BN172" s="265"/>
      <c r="BO172" s="265"/>
      <c r="BP172" s="47"/>
      <c r="BQ172" s="47"/>
      <c r="BR172" s="47"/>
      <c r="BX172" s="47"/>
    </row>
    <row r="173" spans="1:76" s="17" customFormat="1" ht="12.75">
      <c r="A173" s="324"/>
      <c r="B173" s="314"/>
      <c r="C173" s="301"/>
      <c r="D173" s="301"/>
      <c r="E173" s="45"/>
      <c r="F173" s="46"/>
      <c r="H173" s="47"/>
      <c r="Q173" s="262"/>
      <c r="AR173" s="262"/>
      <c r="AS173" s="263"/>
      <c r="AT173" s="263"/>
      <c r="AU173" s="263"/>
      <c r="AV173" s="263"/>
      <c r="AW173" s="263"/>
      <c r="AX173" s="263"/>
      <c r="AZ173" s="47"/>
      <c r="BE173" s="264"/>
      <c r="BF173" s="264"/>
      <c r="BG173" s="264"/>
      <c r="BH173" s="47"/>
      <c r="BI173" s="265"/>
      <c r="BJ173" s="265"/>
      <c r="BK173" s="265"/>
      <c r="BL173" s="265"/>
      <c r="BM173" s="265"/>
      <c r="BN173" s="265"/>
      <c r="BO173" s="265"/>
      <c r="BP173" s="47"/>
      <c r="BQ173" s="47"/>
      <c r="BR173" s="47"/>
      <c r="BX173" s="47"/>
    </row>
    <row r="174" spans="1:76" s="17" customFormat="1" ht="12.75">
      <c r="A174" s="324"/>
      <c r="B174" s="314"/>
      <c r="C174" s="301"/>
      <c r="D174" s="301"/>
      <c r="E174" s="45"/>
      <c r="F174" s="46"/>
      <c r="H174" s="47"/>
      <c r="Q174" s="262"/>
      <c r="AR174" s="262"/>
      <c r="AS174" s="263"/>
      <c r="AT174" s="263"/>
      <c r="AU174" s="263"/>
      <c r="AV174" s="263"/>
      <c r="AW174" s="263"/>
      <c r="AX174" s="263"/>
      <c r="AZ174" s="47"/>
      <c r="BE174" s="264"/>
      <c r="BF174" s="264"/>
      <c r="BG174" s="264"/>
      <c r="BH174" s="47"/>
      <c r="BI174" s="265"/>
      <c r="BJ174" s="265"/>
      <c r="BK174" s="265"/>
      <c r="BL174" s="265"/>
      <c r="BM174" s="265"/>
      <c r="BN174" s="265"/>
      <c r="BO174" s="265"/>
      <c r="BP174" s="47"/>
      <c r="BQ174" s="47"/>
      <c r="BR174" s="47"/>
      <c r="BX174" s="47"/>
    </row>
    <row r="175" spans="1:76" s="17" customFormat="1" ht="12.75">
      <c r="A175" s="324"/>
      <c r="B175" s="314"/>
      <c r="C175" s="301"/>
      <c r="D175" s="301"/>
      <c r="E175" s="45"/>
      <c r="F175" s="46"/>
      <c r="H175" s="47"/>
      <c r="Q175" s="262"/>
      <c r="AR175" s="262"/>
      <c r="AS175" s="263"/>
      <c r="AT175" s="263"/>
      <c r="AU175" s="263"/>
      <c r="AV175" s="263"/>
      <c r="AW175" s="263"/>
      <c r="AX175" s="263"/>
      <c r="AZ175" s="47"/>
      <c r="BE175" s="264"/>
      <c r="BF175" s="264"/>
      <c r="BG175" s="264"/>
      <c r="BH175" s="47"/>
      <c r="BI175" s="265"/>
      <c r="BJ175" s="265"/>
      <c r="BK175" s="265"/>
      <c r="BL175" s="265"/>
      <c r="BM175" s="265"/>
      <c r="BN175" s="265"/>
      <c r="BO175" s="265"/>
      <c r="BP175" s="47"/>
      <c r="BQ175" s="47"/>
      <c r="BR175" s="47"/>
      <c r="BX175" s="47"/>
    </row>
    <row r="176" spans="1:76" s="17" customFormat="1" ht="12.75">
      <c r="A176" s="324"/>
      <c r="B176" s="314"/>
      <c r="C176" s="301"/>
      <c r="D176" s="301"/>
      <c r="E176" s="45"/>
      <c r="F176" s="46"/>
      <c r="H176" s="47"/>
      <c r="Q176" s="262"/>
      <c r="AR176" s="262"/>
      <c r="AS176" s="263"/>
      <c r="AT176" s="263"/>
      <c r="AU176" s="263"/>
      <c r="AV176" s="263"/>
      <c r="AW176" s="263"/>
      <c r="AX176" s="263"/>
      <c r="AZ176" s="47"/>
      <c r="BE176" s="264"/>
      <c r="BF176" s="264"/>
      <c r="BG176" s="264"/>
      <c r="BH176" s="47"/>
      <c r="BI176" s="265"/>
      <c r="BJ176" s="265"/>
      <c r="BK176" s="265"/>
      <c r="BL176" s="265"/>
      <c r="BM176" s="265"/>
      <c r="BN176" s="265"/>
      <c r="BO176" s="265"/>
      <c r="BP176" s="47"/>
      <c r="BQ176" s="47"/>
      <c r="BR176" s="47"/>
      <c r="BX176" s="47"/>
    </row>
    <row r="177" spans="1:76" s="17" customFormat="1" ht="12.75">
      <c r="A177" s="324"/>
      <c r="B177" s="314"/>
      <c r="C177" s="301"/>
      <c r="D177" s="301"/>
      <c r="E177" s="45"/>
      <c r="F177" s="46"/>
      <c r="H177" s="47"/>
      <c r="Q177" s="262"/>
      <c r="AR177" s="262"/>
      <c r="AS177" s="263"/>
      <c r="AT177" s="263"/>
      <c r="AU177" s="263"/>
      <c r="AV177" s="263"/>
      <c r="AW177" s="263"/>
      <c r="AX177" s="263"/>
      <c r="AZ177" s="47"/>
      <c r="BE177" s="264"/>
      <c r="BF177" s="264"/>
      <c r="BG177" s="264"/>
      <c r="BH177" s="47"/>
      <c r="BI177" s="265"/>
      <c r="BJ177" s="265"/>
      <c r="BK177" s="265"/>
      <c r="BL177" s="265"/>
      <c r="BM177" s="265"/>
      <c r="BN177" s="265"/>
      <c r="BO177" s="265"/>
      <c r="BP177" s="47"/>
      <c r="BQ177" s="47"/>
      <c r="BR177" s="47"/>
      <c r="BX177" s="47"/>
    </row>
    <row r="178" spans="1:76" s="17" customFormat="1" ht="12.75">
      <c r="A178" s="324"/>
      <c r="B178" s="314"/>
      <c r="C178" s="301"/>
      <c r="D178" s="301"/>
      <c r="E178" s="45"/>
      <c r="F178" s="46"/>
      <c r="H178" s="47"/>
      <c r="Q178" s="262"/>
      <c r="AR178" s="262"/>
      <c r="AS178" s="263"/>
      <c r="AT178" s="263"/>
      <c r="AU178" s="263"/>
      <c r="AV178" s="263"/>
      <c r="AW178" s="263"/>
      <c r="AX178" s="263"/>
      <c r="AZ178" s="47"/>
      <c r="BE178" s="264"/>
      <c r="BF178" s="264"/>
      <c r="BG178" s="264"/>
      <c r="BH178" s="47"/>
      <c r="BI178" s="265"/>
      <c r="BJ178" s="265"/>
      <c r="BK178" s="265"/>
      <c r="BL178" s="265"/>
      <c r="BM178" s="265"/>
      <c r="BN178" s="265"/>
      <c r="BO178" s="265"/>
      <c r="BP178" s="47"/>
      <c r="BQ178" s="47"/>
      <c r="BR178" s="47"/>
      <c r="BX178" s="47"/>
    </row>
    <row r="179" spans="1:76" s="17" customFormat="1" ht="12.75">
      <c r="A179" s="324"/>
      <c r="B179" s="314"/>
      <c r="C179" s="301"/>
      <c r="D179" s="301"/>
      <c r="E179" s="45"/>
      <c r="F179" s="46"/>
      <c r="H179" s="47"/>
      <c r="Q179" s="262"/>
      <c r="AR179" s="262"/>
      <c r="AS179" s="263"/>
      <c r="AT179" s="263"/>
      <c r="AU179" s="263"/>
      <c r="AV179" s="263"/>
      <c r="AW179" s="263"/>
      <c r="AX179" s="263"/>
      <c r="AZ179" s="47"/>
      <c r="BE179" s="264"/>
      <c r="BF179" s="264"/>
      <c r="BG179" s="264"/>
      <c r="BH179" s="47"/>
      <c r="BI179" s="265"/>
      <c r="BJ179" s="265"/>
      <c r="BK179" s="265"/>
      <c r="BL179" s="265"/>
      <c r="BM179" s="265"/>
      <c r="BN179" s="265"/>
      <c r="BO179" s="265"/>
      <c r="BP179" s="47"/>
      <c r="BQ179" s="47"/>
      <c r="BR179" s="47"/>
      <c r="BX179" s="47"/>
    </row>
    <row r="180" spans="1:76" s="17" customFormat="1" ht="12.75">
      <c r="A180" s="324"/>
      <c r="B180" s="314"/>
      <c r="C180" s="301"/>
      <c r="D180" s="301"/>
      <c r="E180" s="45"/>
      <c r="F180" s="46"/>
      <c r="H180" s="47"/>
      <c r="Q180" s="262"/>
      <c r="AR180" s="262"/>
      <c r="AS180" s="263"/>
      <c r="AT180" s="263"/>
      <c r="AU180" s="263"/>
      <c r="AV180" s="263"/>
      <c r="AW180" s="263"/>
      <c r="AX180" s="263"/>
      <c r="AZ180" s="47"/>
      <c r="BE180" s="264"/>
      <c r="BF180" s="264"/>
      <c r="BG180" s="264"/>
      <c r="BH180" s="47"/>
      <c r="BI180" s="265"/>
      <c r="BJ180" s="265"/>
      <c r="BK180" s="265"/>
      <c r="BL180" s="265"/>
      <c r="BM180" s="265"/>
      <c r="BN180" s="265"/>
      <c r="BO180" s="265"/>
      <c r="BP180" s="47"/>
      <c r="BQ180" s="47"/>
      <c r="BR180" s="47"/>
      <c r="BX180" s="47"/>
    </row>
    <row r="181" spans="1:76" s="17" customFormat="1" ht="12.75">
      <c r="A181" s="324"/>
      <c r="B181" s="314"/>
      <c r="C181" s="301"/>
      <c r="D181" s="301"/>
      <c r="E181" s="45"/>
      <c r="F181" s="46"/>
      <c r="H181" s="47"/>
      <c r="Q181" s="262"/>
      <c r="AR181" s="262"/>
      <c r="AS181" s="263"/>
      <c r="AT181" s="263"/>
      <c r="AU181" s="263"/>
      <c r="AV181" s="263"/>
      <c r="AW181" s="263"/>
      <c r="AX181" s="263"/>
      <c r="AZ181" s="47"/>
      <c r="BE181" s="264"/>
      <c r="BF181" s="264"/>
      <c r="BG181" s="264"/>
      <c r="BH181" s="47"/>
      <c r="BI181" s="265"/>
      <c r="BJ181" s="265"/>
      <c r="BK181" s="265"/>
      <c r="BL181" s="265"/>
      <c r="BM181" s="265"/>
      <c r="BN181" s="265"/>
      <c r="BO181" s="265"/>
      <c r="BP181" s="47"/>
      <c r="BQ181" s="47"/>
      <c r="BR181" s="47"/>
      <c r="BX181" s="47"/>
    </row>
    <row r="182" spans="1:76" s="17" customFormat="1" ht="12.75">
      <c r="A182" s="324"/>
      <c r="B182" s="314"/>
      <c r="C182" s="301"/>
      <c r="D182" s="301"/>
      <c r="E182" s="45"/>
      <c r="F182" s="46"/>
      <c r="H182" s="47"/>
      <c r="Q182" s="262"/>
      <c r="AR182" s="262"/>
      <c r="AS182" s="263"/>
      <c r="AT182" s="263"/>
      <c r="AU182" s="263"/>
      <c r="AV182" s="263"/>
      <c r="AW182" s="263"/>
      <c r="AX182" s="263"/>
      <c r="AZ182" s="47"/>
      <c r="BE182" s="264"/>
      <c r="BF182" s="264"/>
      <c r="BG182" s="264"/>
      <c r="BH182" s="47"/>
      <c r="BI182" s="265"/>
      <c r="BJ182" s="265"/>
      <c r="BK182" s="265"/>
      <c r="BL182" s="265"/>
      <c r="BM182" s="265"/>
      <c r="BN182" s="265"/>
      <c r="BO182" s="265"/>
      <c r="BP182" s="47"/>
      <c r="BQ182" s="47"/>
      <c r="BR182" s="47"/>
      <c r="BX182" s="47"/>
    </row>
    <row r="183" spans="1:76" s="17" customFormat="1" ht="12.75">
      <c r="A183" s="324"/>
      <c r="B183" s="314"/>
      <c r="C183" s="301"/>
      <c r="D183" s="301"/>
      <c r="E183" s="45"/>
      <c r="F183" s="46"/>
      <c r="H183" s="47"/>
      <c r="Q183" s="262"/>
      <c r="AR183" s="262"/>
      <c r="AS183" s="263"/>
      <c r="AT183" s="263"/>
      <c r="AU183" s="263"/>
      <c r="AV183" s="263"/>
      <c r="AW183" s="263"/>
      <c r="AX183" s="263"/>
      <c r="AZ183" s="47"/>
      <c r="BE183" s="264"/>
      <c r="BF183" s="264"/>
      <c r="BG183" s="264"/>
      <c r="BH183" s="47"/>
      <c r="BI183" s="265"/>
      <c r="BJ183" s="265"/>
      <c r="BK183" s="265"/>
      <c r="BL183" s="265"/>
      <c r="BM183" s="265"/>
      <c r="BN183" s="265"/>
      <c r="BO183" s="265"/>
      <c r="BP183" s="47"/>
      <c r="BQ183" s="47"/>
      <c r="BR183" s="47"/>
      <c r="BX183" s="47"/>
    </row>
    <row r="184" spans="1:76" s="17" customFormat="1" ht="12.75">
      <c r="A184" s="324"/>
      <c r="B184" s="314"/>
      <c r="C184" s="301"/>
      <c r="D184" s="301"/>
      <c r="E184" s="45"/>
      <c r="F184" s="46"/>
      <c r="H184" s="47"/>
      <c r="Q184" s="262"/>
      <c r="AR184" s="262"/>
      <c r="AS184" s="263"/>
      <c r="AT184" s="263"/>
      <c r="AU184" s="263"/>
      <c r="AV184" s="263"/>
      <c r="AW184" s="263"/>
      <c r="AX184" s="263"/>
      <c r="AZ184" s="47"/>
      <c r="BE184" s="264"/>
      <c r="BF184" s="264"/>
      <c r="BG184" s="264"/>
      <c r="BH184" s="47"/>
      <c r="BI184" s="265"/>
      <c r="BJ184" s="265"/>
      <c r="BK184" s="265"/>
      <c r="BL184" s="265"/>
      <c r="BM184" s="265"/>
      <c r="BN184" s="265"/>
      <c r="BO184" s="265"/>
      <c r="BP184" s="47"/>
      <c r="BQ184" s="47"/>
      <c r="BR184" s="47"/>
      <c r="BX184" s="47"/>
    </row>
    <row r="185" spans="1:76" s="17" customFormat="1" ht="12.75">
      <c r="A185" s="324"/>
      <c r="B185" s="314"/>
      <c r="C185" s="301"/>
      <c r="D185" s="301"/>
      <c r="E185" s="45"/>
      <c r="F185" s="46"/>
      <c r="H185" s="47"/>
      <c r="Q185" s="262"/>
      <c r="AR185" s="262"/>
      <c r="AS185" s="263"/>
      <c r="AT185" s="263"/>
      <c r="AU185" s="263"/>
      <c r="AV185" s="263"/>
      <c r="AW185" s="263"/>
      <c r="AX185" s="263"/>
      <c r="AZ185" s="47"/>
      <c r="BE185" s="264"/>
      <c r="BF185" s="264"/>
      <c r="BG185" s="264"/>
      <c r="BH185" s="47"/>
      <c r="BI185" s="265"/>
      <c r="BJ185" s="265"/>
      <c r="BK185" s="265"/>
      <c r="BL185" s="265"/>
      <c r="BM185" s="265"/>
      <c r="BN185" s="265"/>
      <c r="BO185" s="265"/>
      <c r="BP185" s="47"/>
      <c r="BQ185" s="47"/>
      <c r="BR185" s="47"/>
      <c r="BX185" s="47"/>
    </row>
    <row r="186" spans="1:76" s="17" customFormat="1" ht="12.75">
      <c r="A186" s="324"/>
      <c r="B186" s="314"/>
      <c r="C186" s="301"/>
      <c r="D186" s="301"/>
      <c r="E186" s="45"/>
      <c r="F186" s="46"/>
      <c r="H186" s="47"/>
      <c r="Q186" s="262"/>
      <c r="AR186" s="262"/>
      <c r="AS186" s="263"/>
      <c r="AT186" s="263"/>
      <c r="AU186" s="263"/>
      <c r="AV186" s="263"/>
      <c r="AW186" s="263"/>
      <c r="AX186" s="263"/>
      <c r="AZ186" s="47"/>
      <c r="BE186" s="264"/>
      <c r="BF186" s="264"/>
      <c r="BG186" s="264"/>
      <c r="BH186" s="47"/>
      <c r="BI186" s="265"/>
      <c r="BJ186" s="265"/>
      <c r="BK186" s="265"/>
      <c r="BL186" s="265"/>
      <c r="BM186" s="265"/>
      <c r="BN186" s="265"/>
      <c r="BO186" s="265"/>
      <c r="BP186" s="47"/>
      <c r="BQ186" s="47"/>
      <c r="BR186" s="47"/>
      <c r="BX186" s="47"/>
    </row>
    <row r="187" spans="1:76" s="17" customFormat="1" ht="12.75">
      <c r="A187" s="324"/>
      <c r="B187" s="314"/>
      <c r="C187" s="301"/>
      <c r="D187" s="301"/>
      <c r="E187" s="45"/>
      <c r="F187" s="46"/>
      <c r="H187" s="47"/>
      <c r="Q187" s="262"/>
      <c r="AR187" s="262"/>
      <c r="AS187" s="263"/>
      <c r="AT187" s="263"/>
      <c r="AU187" s="263"/>
      <c r="AV187" s="263"/>
      <c r="AW187" s="263"/>
      <c r="AX187" s="263"/>
      <c r="AZ187" s="47"/>
      <c r="BE187" s="264"/>
      <c r="BF187" s="264"/>
      <c r="BG187" s="264"/>
      <c r="BH187" s="47"/>
      <c r="BI187" s="265"/>
      <c r="BJ187" s="265"/>
      <c r="BK187" s="265"/>
      <c r="BL187" s="265"/>
      <c r="BM187" s="265"/>
      <c r="BN187" s="265"/>
      <c r="BO187" s="265"/>
      <c r="BP187" s="47"/>
      <c r="BQ187" s="47"/>
      <c r="BR187" s="47"/>
      <c r="BX187" s="47"/>
    </row>
    <row r="188" spans="1:76" s="17" customFormat="1" ht="12.75">
      <c r="A188" s="324"/>
      <c r="B188" s="314"/>
      <c r="C188" s="301"/>
      <c r="D188" s="301"/>
      <c r="E188" s="45"/>
      <c r="F188" s="46"/>
      <c r="H188" s="47"/>
      <c r="Q188" s="262"/>
      <c r="AR188" s="262"/>
      <c r="AS188" s="263"/>
      <c r="AT188" s="263"/>
      <c r="AU188" s="263"/>
      <c r="AV188" s="263"/>
      <c r="AW188" s="263"/>
      <c r="AX188" s="263"/>
      <c r="AZ188" s="47"/>
      <c r="BE188" s="264"/>
      <c r="BF188" s="264"/>
      <c r="BG188" s="264"/>
      <c r="BH188" s="47"/>
      <c r="BI188" s="265"/>
      <c r="BJ188" s="265"/>
      <c r="BK188" s="265"/>
      <c r="BL188" s="265"/>
      <c r="BM188" s="265"/>
      <c r="BN188" s="265"/>
      <c r="BO188" s="265"/>
      <c r="BP188" s="47"/>
      <c r="BQ188" s="47"/>
      <c r="BR188" s="47"/>
      <c r="BX188" s="47"/>
    </row>
    <row r="189" spans="1:76" s="17" customFormat="1" ht="12.75">
      <c r="A189" s="324"/>
      <c r="B189" s="314"/>
      <c r="C189" s="301"/>
      <c r="D189" s="301"/>
      <c r="E189" s="45"/>
      <c r="F189" s="46"/>
      <c r="H189" s="47"/>
      <c r="Q189" s="262"/>
      <c r="AR189" s="262"/>
      <c r="AS189" s="263"/>
      <c r="AT189" s="263"/>
      <c r="AU189" s="263"/>
      <c r="AV189" s="263"/>
      <c r="AW189" s="263"/>
      <c r="AX189" s="263"/>
      <c r="AZ189" s="47"/>
      <c r="BE189" s="264"/>
      <c r="BF189" s="264"/>
      <c r="BG189" s="264"/>
      <c r="BH189" s="47"/>
      <c r="BI189" s="265"/>
      <c r="BJ189" s="265"/>
      <c r="BK189" s="265"/>
      <c r="BL189" s="265"/>
      <c r="BM189" s="265"/>
      <c r="BN189" s="265"/>
      <c r="BO189" s="265"/>
      <c r="BP189" s="47"/>
      <c r="BQ189" s="47"/>
      <c r="BR189" s="47"/>
      <c r="BX189" s="47"/>
    </row>
    <row r="190" spans="1:76" s="17" customFormat="1" ht="12.75">
      <c r="A190" s="324"/>
      <c r="B190" s="314"/>
      <c r="C190" s="301"/>
      <c r="D190" s="301"/>
      <c r="E190" s="45"/>
      <c r="F190" s="46"/>
      <c r="H190" s="47"/>
      <c r="Q190" s="262"/>
      <c r="AR190" s="262"/>
      <c r="AS190" s="263"/>
      <c r="AT190" s="263"/>
      <c r="AU190" s="263"/>
      <c r="AV190" s="263"/>
      <c r="AW190" s="263"/>
      <c r="AX190" s="263"/>
      <c r="AZ190" s="47"/>
      <c r="BE190" s="264"/>
      <c r="BF190" s="264"/>
      <c r="BG190" s="264"/>
      <c r="BH190" s="47"/>
      <c r="BI190" s="265"/>
      <c r="BJ190" s="265"/>
      <c r="BK190" s="265"/>
      <c r="BL190" s="265"/>
      <c r="BM190" s="265"/>
      <c r="BN190" s="265"/>
      <c r="BO190" s="265"/>
      <c r="BP190" s="47"/>
      <c r="BQ190" s="47"/>
      <c r="BR190" s="47"/>
      <c r="BX190" s="47"/>
    </row>
    <row r="191" spans="1:76" s="17" customFormat="1" ht="12.75">
      <c r="A191" s="324"/>
      <c r="B191" s="314"/>
      <c r="C191" s="301"/>
      <c r="D191" s="301"/>
      <c r="E191" s="45"/>
      <c r="F191" s="46"/>
      <c r="H191" s="47"/>
      <c r="Q191" s="262"/>
      <c r="AR191" s="262"/>
      <c r="AS191" s="263"/>
      <c r="AT191" s="263"/>
      <c r="AU191" s="263"/>
      <c r="AV191" s="263"/>
      <c r="AW191" s="263"/>
      <c r="AX191" s="263"/>
      <c r="AZ191" s="47"/>
      <c r="BE191" s="264"/>
      <c r="BF191" s="264"/>
      <c r="BG191" s="264"/>
      <c r="BH191" s="47"/>
      <c r="BI191" s="265"/>
      <c r="BJ191" s="265"/>
      <c r="BK191" s="265"/>
      <c r="BL191" s="265"/>
      <c r="BM191" s="265"/>
      <c r="BN191" s="265"/>
      <c r="BO191" s="265"/>
      <c r="BP191" s="47"/>
      <c r="BQ191" s="47"/>
      <c r="BR191" s="47"/>
      <c r="BX191" s="47"/>
    </row>
    <row r="192" spans="1:76" s="17" customFormat="1" ht="12.75">
      <c r="A192" s="324"/>
      <c r="B192" s="314"/>
      <c r="C192" s="301"/>
      <c r="D192" s="301"/>
      <c r="E192" s="45"/>
      <c r="F192" s="46"/>
      <c r="H192" s="47"/>
      <c r="Q192" s="262"/>
      <c r="AR192" s="262"/>
      <c r="AS192" s="263"/>
      <c r="AT192" s="263"/>
      <c r="AU192" s="263"/>
      <c r="AV192" s="263"/>
      <c r="AW192" s="263"/>
      <c r="AX192" s="263"/>
      <c r="AZ192" s="47"/>
      <c r="BE192" s="264"/>
      <c r="BF192" s="264"/>
      <c r="BG192" s="264"/>
      <c r="BH192" s="47"/>
      <c r="BI192" s="265"/>
      <c r="BJ192" s="265"/>
      <c r="BK192" s="265"/>
      <c r="BL192" s="265"/>
      <c r="BM192" s="265"/>
      <c r="BN192" s="265"/>
      <c r="BO192" s="265"/>
      <c r="BP192" s="47"/>
      <c r="BQ192" s="47"/>
      <c r="BR192" s="47"/>
      <c r="BX192" s="47"/>
    </row>
    <row r="193" spans="1:76" s="17" customFormat="1" ht="12.75">
      <c r="A193" s="324"/>
      <c r="B193" s="314"/>
      <c r="C193" s="301"/>
      <c r="D193" s="301"/>
      <c r="E193" s="45"/>
      <c r="F193" s="46"/>
      <c r="H193" s="47"/>
      <c r="Q193" s="262"/>
      <c r="AR193" s="262"/>
      <c r="AS193" s="263"/>
      <c r="AT193" s="263"/>
      <c r="AU193" s="263"/>
      <c r="AV193" s="263"/>
      <c r="AW193" s="263"/>
      <c r="AX193" s="263"/>
      <c r="AZ193" s="47"/>
      <c r="BE193" s="264"/>
      <c r="BF193" s="264"/>
      <c r="BG193" s="264"/>
      <c r="BH193" s="47"/>
      <c r="BI193" s="265"/>
      <c r="BJ193" s="265"/>
      <c r="BK193" s="265"/>
      <c r="BL193" s="265"/>
      <c r="BM193" s="265"/>
      <c r="BN193" s="265"/>
      <c r="BO193" s="265"/>
      <c r="BP193" s="47"/>
      <c r="BQ193" s="47"/>
      <c r="BR193" s="47"/>
      <c r="BX193" s="47"/>
    </row>
    <row r="194" spans="1:76" s="17" customFormat="1" ht="12.75">
      <c r="A194" s="324"/>
      <c r="B194" s="314"/>
      <c r="C194" s="301"/>
      <c r="D194" s="301"/>
      <c r="E194" s="45"/>
      <c r="F194" s="46"/>
      <c r="H194" s="47"/>
      <c r="Q194" s="262"/>
      <c r="AR194" s="262"/>
      <c r="AS194" s="263"/>
      <c r="AT194" s="263"/>
      <c r="AU194" s="263"/>
      <c r="AV194" s="263"/>
      <c r="AW194" s="263"/>
      <c r="AX194" s="263"/>
      <c r="AZ194" s="47"/>
      <c r="BE194" s="264"/>
      <c r="BF194" s="264"/>
      <c r="BG194" s="264"/>
      <c r="BH194" s="47"/>
      <c r="BI194" s="265"/>
      <c r="BJ194" s="265"/>
      <c r="BK194" s="265"/>
      <c r="BL194" s="265"/>
      <c r="BM194" s="265"/>
      <c r="BN194" s="265"/>
      <c r="BO194" s="265"/>
      <c r="BP194" s="47"/>
      <c r="BQ194" s="47"/>
      <c r="BR194" s="47"/>
      <c r="BX194" s="47"/>
    </row>
    <row r="195" spans="1:76" s="17" customFormat="1" ht="12.75">
      <c r="A195" s="324"/>
      <c r="B195" s="314"/>
      <c r="C195" s="301"/>
      <c r="D195" s="301"/>
      <c r="E195" s="45"/>
      <c r="F195" s="46"/>
      <c r="H195" s="47"/>
      <c r="Q195" s="262"/>
      <c r="AR195" s="262"/>
      <c r="AS195" s="263"/>
      <c r="AT195" s="263"/>
      <c r="AU195" s="263"/>
      <c r="AV195" s="263"/>
      <c r="AW195" s="263"/>
      <c r="AX195" s="263"/>
      <c r="AZ195" s="47"/>
      <c r="BE195" s="264"/>
      <c r="BF195" s="264"/>
      <c r="BG195" s="264"/>
      <c r="BH195" s="47"/>
      <c r="BI195" s="265"/>
      <c r="BJ195" s="265"/>
      <c r="BK195" s="265"/>
      <c r="BL195" s="265"/>
      <c r="BM195" s="265"/>
      <c r="BN195" s="265"/>
      <c r="BO195" s="265"/>
      <c r="BP195" s="47"/>
      <c r="BQ195" s="47"/>
      <c r="BR195" s="47"/>
      <c r="BX195" s="47"/>
    </row>
    <row r="196" spans="1:76" s="17" customFormat="1" ht="12.75">
      <c r="A196" s="324"/>
      <c r="B196" s="314"/>
      <c r="C196" s="301"/>
      <c r="D196" s="301"/>
      <c r="E196" s="45"/>
      <c r="F196" s="46"/>
      <c r="H196" s="47"/>
      <c r="Q196" s="262"/>
      <c r="AR196" s="262"/>
      <c r="AS196" s="263"/>
      <c r="AT196" s="263"/>
      <c r="AU196" s="263"/>
      <c r="AV196" s="263"/>
      <c r="AW196" s="263"/>
      <c r="AX196" s="263"/>
      <c r="AZ196" s="47"/>
      <c r="BE196" s="264"/>
      <c r="BF196" s="264"/>
      <c r="BG196" s="264"/>
      <c r="BH196" s="47"/>
      <c r="BI196" s="265"/>
      <c r="BJ196" s="265"/>
      <c r="BK196" s="265"/>
      <c r="BL196" s="265"/>
      <c r="BM196" s="265"/>
      <c r="BN196" s="265"/>
      <c r="BO196" s="265"/>
      <c r="BP196" s="47"/>
      <c r="BQ196" s="47"/>
      <c r="BR196" s="47"/>
      <c r="BX196" s="47"/>
    </row>
    <row r="197" spans="1:76" s="17" customFormat="1" ht="12.75">
      <c r="A197" s="324"/>
      <c r="B197" s="314"/>
      <c r="C197" s="301"/>
      <c r="D197" s="301"/>
      <c r="E197" s="45"/>
      <c r="F197" s="46"/>
      <c r="H197" s="47"/>
      <c r="Q197" s="262"/>
      <c r="AR197" s="262"/>
      <c r="AS197" s="263"/>
      <c r="AT197" s="263"/>
      <c r="AU197" s="263"/>
      <c r="AV197" s="263"/>
      <c r="AW197" s="263"/>
      <c r="AX197" s="263"/>
      <c r="AZ197" s="47"/>
      <c r="BE197" s="264"/>
      <c r="BF197" s="264"/>
      <c r="BG197" s="264"/>
      <c r="BH197" s="47"/>
      <c r="BI197" s="265"/>
      <c r="BJ197" s="265"/>
      <c r="BK197" s="265"/>
      <c r="BL197" s="265"/>
      <c r="BM197" s="265"/>
      <c r="BN197" s="265"/>
      <c r="BO197" s="265"/>
      <c r="BP197" s="47"/>
      <c r="BQ197" s="47"/>
      <c r="BR197" s="47"/>
      <c r="BX197" s="47"/>
    </row>
    <row r="198" spans="1:76" s="17" customFormat="1" ht="12.75">
      <c r="A198" s="324"/>
      <c r="B198" s="314"/>
      <c r="C198" s="301"/>
      <c r="D198" s="301"/>
      <c r="E198" s="45"/>
      <c r="F198" s="46"/>
      <c r="H198" s="47"/>
      <c r="Q198" s="262"/>
      <c r="AR198" s="262"/>
      <c r="AS198" s="263"/>
      <c r="AT198" s="263"/>
      <c r="AU198" s="263"/>
      <c r="AV198" s="263"/>
      <c r="AW198" s="263"/>
      <c r="AX198" s="263"/>
      <c r="AZ198" s="47"/>
      <c r="BE198" s="264"/>
      <c r="BF198" s="264"/>
      <c r="BG198" s="264"/>
      <c r="BH198" s="47"/>
      <c r="BI198" s="265"/>
      <c r="BJ198" s="265"/>
      <c r="BK198" s="265"/>
      <c r="BL198" s="265"/>
      <c r="BM198" s="265"/>
      <c r="BN198" s="265"/>
      <c r="BO198" s="265"/>
      <c r="BP198" s="47"/>
      <c r="BQ198" s="47"/>
      <c r="BR198" s="47"/>
      <c r="BX198" s="47"/>
    </row>
    <row r="199" spans="1:76" s="17" customFormat="1" ht="12.75">
      <c r="A199" s="324"/>
      <c r="B199" s="314"/>
      <c r="C199" s="301"/>
      <c r="D199" s="301"/>
      <c r="E199" s="45"/>
      <c r="F199" s="46"/>
      <c r="H199" s="47"/>
      <c r="Q199" s="262"/>
      <c r="AR199" s="262"/>
      <c r="AS199" s="263"/>
      <c r="AT199" s="263"/>
      <c r="AU199" s="263"/>
      <c r="AV199" s="263"/>
      <c r="AW199" s="263"/>
      <c r="AX199" s="263"/>
      <c r="AZ199" s="47"/>
      <c r="BE199" s="264"/>
      <c r="BF199" s="264"/>
      <c r="BG199" s="264"/>
      <c r="BH199" s="47"/>
      <c r="BI199" s="265"/>
      <c r="BJ199" s="265"/>
      <c r="BK199" s="265"/>
      <c r="BL199" s="265"/>
      <c r="BM199" s="265"/>
      <c r="BN199" s="265"/>
      <c r="BO199" s="265"/>
      <c r="BP199" s="47"/>
      <c r="BQ199" s="47"/>
      <c r="BR199" s="47"/>
      <c r="BX199" s="47"/>
    </row>
    <row r="200" spans="1:76" s="17" customFormat="1" ht="12.75">
      <c r="A200" s="324"/>
      <c r="B200" s="314"/>
      <c r="C200" s="301"/>
      <c r="D200" s="301"/>
      <c r="E200" s="45"/>
      <c r="F200" s="46"/>
      <c r="H200" s="47"/>
      <c r="Q200" s="262"/>
      <c r="AR200" s="262"/>
      <c r="AS200" s="263"/>
      <c r="AT200" s="263"/>
      <c r="AU200" s="263"/>
      <c r="AV200" s="263"/>
      <c r="AW200" s="263"/>
      <c r="AX200" s="263"/>
      <c r="AZ200" s="47"/>
      <c r="BE200" s="264"/>
      <c r="BF200" s="264"/>
      <c r="BG200" s="264"/>
      <c r="BH200" s="47"/>
      <c r="BI200" s="265"/>
      <c r="BJ200" s="265"/>
      <c r="BK200" s="265"/>
      <c r="BL200" s="265"/>
      <c r="BM200" s="265"/>
      <c r="BN200" s="265"/>
      <c r="BO200" s="265"/>
      <c r="BP200" s="47"/>
      <c r="BQ200" s="47"/>
      <c r="BR200" s="47"/>
      <c r="BX200" s="47"/>
    </row>
    <row r="201" spans="1:76" s="17" customFormat="1" ht="12.75">
      <c r="A201" s="324"/>
      <c r="B201" s="314"/>
      <c r="C201" s="301"/>
      <c r="D201" s="301"/>
      <c r="E201" s="45"/>
      <c r="F201" s="46"/>
      <c r="H201" s="47"/>
      <c r="Q201" s="262"/>
      <c r="AR201" s="262"/>
      <c r="AS201" s="263"/>
      <c r="AT201" s="263"/>
      <c r="AU201" s="263"/>
      <c r="AV201" s="263"/>
      <c r="AW201" s="263"/>
      <c r="AX201" s="263"/>
      <c r="AZ201" s="47"/>
      <c r="BE201" s="264"/>
      <c r="BF201" s="264"/>
      <c r="BG201" s="264"/>
      <c r="BH201" s="47"/>
      <c r="BI201" s="265"/>
      <c r="BJ201" s="265"/>
      <c r="BK201" s="265"/>
      <c r="BL201" s="265"/>
      <c r="BM201" s="265"/>
      <c r="BN201" s="265"/>
      <c r="BO201" s="265"/>
      <c r="BP201" s="47"/>
      <c r="BQ201" s="47"/>
      <c r="BR201" s="47"/>
      <c r="BX201" s="47"/>
    </row>
    <row r="202" spans="1:76" s="17" customFormat="1" ht="12.75">
      <c r="A202" s="324"/>
      <c r="B202" s="314"/>
      <c r="C202" s="301"/>
      <c r="D202" s="301"/>
      <c r="E202" s="45"/>
      <c r="F202" s="46"/>
      <c r="H202" s="47"/>
      <c r="Q202" s="262"/>
      <c r="AR202" s="262"/>
      <c r="AS202" s="263"/>
      <c r="AT202" s="263"/>
      <c r="AU202" s="263"/>
      <c r="AV202" s="263"/>
      <c r="AW202" s="263"/>
      <c r="AX202" s="263"/>
      <c r="AZ202" s="47"/>
      <c r="BE202" s="264"/>
      <c r="BF202" s="264"/>
      <c r="BG202" s="264"/>
      <c r="BH202" s="47"/>
      <c r="BI202" s="265"/>
      <c r="BJ202" s="265"/>
      <c r="BK202" s="265"/>
      <c r="BL202" s="265"/>
      <c r="BM202" s="265"/>
      <c r="BN202" s="265"/>
      <c r="BO202" s="265"/>
      <c r="BP202" s="47"/>
      <c r="BQ202" s="47"/>
      <c r="BR202" s="47"/>
      <c r="BX202" s="47"/>
    </row>
    <row r="203" spans="1:76" s="17" customFormat="1" ht="12.75">
      <c r="A203" s="324"/>
      <c r="B203" s="314"/>
      <c r="C203" s="301"/>
      <c r="D203" s="301"/>
      <c r="E203" s="45"/>
      <c r="F203" s="46"/>
      <c r="H203" s="47"/>
      <c r="Q203" s="262"/>
      <c r="AR203" s="262"/>
      <c r="AS203" s="263"/>
      <c r="AT203" s="263"/>
      <c r="AU203" s="263"/>
      <c r="AV203" s="263"/>
      <c r="AW203" s="263"/>
      <c r="AX203" s="263"/>
      <c r="AZ203" s="47"/>
      <c r="BE203" s="264"/>
      <c r="BF203" s="264"/>
      <c r="BG203" s="264"/>
      <c r="BH203" s="47"/>
      <c r="BI203" s="265"/>
      <c r="BJ203" s="265"/>
      <c r="BK203" s="265"/>
      <c r="BL203" s="265"/>
      <c r="BM203" s="265"/>
      <c r="BN203" s="265"/>
      <c r="BO203" s="265"/>
      <c r="BP203" s="47"/>
      <c r="BQ203" s="47"/>
      <c r="BR203" s="47"/>
      <c r="BX203" s="47"/>
    </row>
    <row r="204" spans="1:76" s="17" customFormat="1" ht="12.75">
      <c r="A204" s="324"/>
      <c r="B204" s="314"/>
      <c r="C204" s="301"/>
      <c r="D204" s="301"/>
      <c r="E204" s="45"/>
      <c r="F204" s="46"/>
      <c r="H204" s="47"/>
      <c r="Q204" s="262"/>
      <c r="AR204" s="262"/>
      <c r="AS204" s="263"/>
      <c r="AT204" s="263"/>
      <c r="AU204" s="263"/>
      <c r="AV204" s="263"/>
      <c r="AW204" s="263"/>
      <c r="AX204" s="263"/>
      <c r="AZ204" s="47"/>
      <c r="BE204" s="264"/>
      <c r="BF204" s="264"/>
      <c r="BG204" s="264"/>
      <c r="BH204" s="47"/>
      <c r="BI204" s="265"/>
      <c r="BJ204" s="265"/>
      <c r="BK204" s="265"/>
      <c r="BL204" s="265"/>
      <c r="BM204" s="265"/>
      <c r="BN204" s="265"/>
      <c r="BO204" s="265"/>
      <c r="BP204" s="47"/>
      <c r="BQ204" s="47"/>
      <c r="BR204" s="47"/>
      <c r="BX204" s="47"/>
    </row>
    <row r="205" spans="1:76" s="17" customFormat="1" ht="12.75">
      <c r="A205" s="324"/>
      <c r="B205" s="314"/>
      <c r="C205" s="301"/>
      <c r="D205" s="301"/>
      <c r="E205" s="45"/>
      <c r="F205" s="46"/>
      <c r="H205" s="47"/>
      <c r="Q205" s="262"/>
      <c r="AR205" s="262"/>
      <c r="AS205" s="263"/>
      <c r="AT205" s="263"/>
      <c r="AU205" s="263"/>
      <c r="AV205" s="263"/>
      <c r="AW205" s="263"/>
      <c r="AX205" s="263"/>
      <c r="AZ205" s="47"/>
      <c r="BE205" s="264"/>
      <c r="BF205" s="264"/>
      <c r="BG205" s="264"/>
      <c r="BH205" s="47"/>
      <c r="BI205" s="265"/>
      <c r="BJ205" s="265"/>
      <c r="BK205" s="265"/>
      <c r="BL205" s="265"/>
      <c r="BM205" s="265"/>
      <c r="BN205" s="265"/>
      <c r="BO205" s="265"/>
      <c r="BP205" s="47"/>
      <c r="BQ205" s="47"/>
      <c r="BR205" s="47"/>
      <c r="BX205" s="47"/>
    </row>
    <row r="206" spans="1:76" s="17" customFormat="1" ht="12.75">
      <c r="A206" s="324"/>
      <c r="B206" s="314"/>
      <c r="C206" s="301"/>
      <c r="D206" s="301"/>
      <c r="E206" s="45"/>
      <c r="F206" s="46"/>
      <c r="H206" s="47"/>
      <c r="I206" s="48"/>
      <c r="Q206" s="262"/>
      <c r="AR206" s="262"/>
      <c r="AS206" s="263"/>
      <c r="AT206" s="263"/>
      <c r="AU206" s="263"/>
      <c r="AV206" s="263"/>
      <c r="AW206" s="263"/>
      <c r="AX206" s="263"/>
      <c r="AZ206" s="47"/>
      <c r="BE206" s="264"/>
      <c r="BF206" s="264"/>
      <c r="BG206" s="264"/>
      <c r="BH206" s="47"/>
      <c r="BI206" s="265"/>
      <c r="BJ206" s="265"/>
      <c r="BK206" s="265"/>
      <c r="BL206" s="265"/>
      <c r="BM206" s="265"/>
      <c r="BN206" s="265"/>
      <c r="BO206" s="265"/>
      <c r="BP206" s="47"/>
      <c r="BQ206" s="47"/>
      <c r="BR206" s="47"/>
      <c r="BX206" s="47"/>
    </row>
    <row r="207" spans="1:76" s="17" customFormat="1" ht="12.75">
      <c r="A207" s="324"/>
      <c r="B207" s="314"/>
      <c r="C207" s="301"/>
      <c r="D207" s="301"/>
      <c r="E207" s="45"/>
      <c r="F207" s="46"/>
      <c r="H207" s="47"/>
      <c r="I207" s="48"/>
      <c r="Q207" s="262"/>
      <c r="AR207" s="262"/>
      <c r="AS207" s="263"/>
      <c r="AT207" s="263"/>
      <c r="AU207" s="263"/>
      <c r="AV207" s="263"/>
      <c r="AW207" s="263"/>
      <c r="AX207" s="263"/>
      <c r="AZ207" s="47"/>
      <c r="BE207" s="264"/>
      <c r="BF207" s="264"/>
      <c r="BG207" s="264"/>
      <c r="BH207" s="47"/>
      <c r="BI207" s="265"/>
      <c r="BJ207" s="265"/>
      <c r="BK207" s="265"/>
      <c r="BL207" s="265"/>
      <c r="BM207" s="265"/>
      <c r="BN207" s="265"/>
      <c r="BO207" s="265"/>
      <c r="BP207" s="47"/>
      <c r="BQ207" s="47"/>
      <c r="BR207" s="47"/>
      <c r="BX207" s="47"/>
    </row>
    <row r="208" spans="1:76" s="17" customFormat="1" ht="12.75">
      <c r="A208" s="324"/>
      <c r="B208" s="314"/>
      <c r="C208" s="301"/>
      <c r="D208" s="301"/>
      <c r="E208" s="45"/>
      <c r="F208" s="46"/>
      <c r="H208" s="47"/>
      <c r="I208" s="48"/>
      <c r="Q208" s="262"/>
      <c r="AR208" s="262"/>
      <c r="AS208" s="263"/>
      <c r="AT208" s="263"/>
      <c r="AU208" s="263"/>
      <c r="AV208" s="263"/>
      <c r="AW208" s="263"/>
      <c r="AX208" s="263"/>
      <c r="AZ208" s="47"/>
      <c r="BE208" s="264"/>
      <c r="BF208" s="264"/>
      <c r="BG208" s="264"/>
      <c r="BH208" s="47"/>
      <c r="BI208" s="265"/>
      <c r="BJ208" s="265"/>
      <c r="BK208" s="265"/>
      <c r="BL208" s="265"/>
      <c r="BM208" s="265"/>
      <c r="BN208" s="265"/>
      <c r="BO208" s="265"/>
      <c r="BP208" s="47"/>
      <c r="BQ208" s="47"/>
      <c r="BR208" s="47"/>
      <c r="BX208" s="47"/>
    </row>
    <row r="209" spans="1:76" s="17" customFormat="1" ht="12.75">
      <c r="A209" s="324"/>
      <c r="B209" s="314"/>
      <c r="C209" s="301"/>
      <c r="D209" s="301"/>
      <c r="E209" s="45"/>
      <c r="F209" s="46"/>
      <c r="H209" s="47"/>
      <c r="I209" s="48"/>
      <c r="Q209" s="262"/>
      <c r="AR209" s="262"/>
      <c r="AS209" s="263"/>
      <c r="AT209" s="263"/>
      <c r="AU209" s="263"/>
      <c r="AV209" s="263"/>
      <c r="AW209" s="263"/>
      <c r="AX209" s="263"/>
      <c r="AZ209" s="47"/>
      <c r="BE209" s="264"/>
      <c r="BF209" s="264"/>
      <c r="BG209" s="264"/>
      <c r="BH209" s="47"/>
      <c r="BI209" s="265"/>
      <c r="BJ209" s="265"/>
      <c r="BK209" s="265"/>
      <c r="BL209" s="265"/>
      <c r="BM209" s="265"/>
      <c r="BN209" s="265"/>
      <c r="BO209" s="265"/>
      <c r="BP209" s="47"/>
      <c r="BQ209" s="47"/>
      <c r="BR209" s="47"/>
      <c r="BX209" s="47"/>
    </row>
    <row r="210" spans="1:76" s="17" customFormat="1" ht="12.75">
      <c r="A210" s="324"/>
      <c r="B210" s="314"/>
      <c r="C210" s="301"/>
      <c r="D210" s="301"/>
      <c r="E210" s="45"/>
      <c r="F210" s="46"/>
      <c r="H210" s="47"/>
      <c r="I210" s="252"/>
      <c r="Q210" s="262"/>
      <c r="AR210" s="262"/>
      <c r="AS210" s="263"/>
      <c r="AT210" s="263"/>
      <c r="AU210" s="263"/>
      <c r="AV210" s="263"/>
      <c r="AW210" s="263"/>
      <c r="AX210" s="263"/>
      <c r="AZ210" s="47"/>
      <c r="BE210" s="264"/>
      <c r="BF210" s="264"/>
      <c r="BG210" s="264"/>
      <c r="BH210" s="47"/>
      <c r="BI210" s="265"/>
      <c r="BJ210" s="265"/>
      <c r="BK210" s="265"/>
      <c r="BL210" s="265"/>
      <c r="BM210" s="265"/>
      <c r="BN210" s="265"/>
      <c r="BO210" s="265"/>
      <c r="BP210" s="47"/>
      <c r="BQ210" s="47"/>
      <c r="BR210" s="47"/>
      <c r="BX210" s="47"/>
    </row>
    <row r="211" ht="12.75"/>
    <row r="212" ht="12.75"/>
    <row r="213" ht="12.75"/>
    <row r="214" ht="12.75"/>
    <row r="215" ht="12.75"/>
    <row r="216" ht="12.75"/>
    <row r="217" ht="12.75"/>
  </sheetData>
  <sheetProtection/>
  <mergeCells count="79">
    <mergeCell ref="AD4:AF4"/>
    <mergeCell ref="D2:D5"/>
    <mergeCell ref="AG4:AI4"/>
    <mergeCell ref="B136:B137"/>
    <mergeCell ref="B140:B141"/>
    <mergeCell ref="B39:B42"/>
    <mergeCell ref="B9:B10"/>
    <mergeCell ref="CC2:CG2"/>
    <mergeCell ref="AG3:AL3"/>
    <mergeCell ref="U3:Z3"/>
    <mergeCell ref="AA3:AF3"/>
    <mergeCell ref="R3:T4"/>
    <mergeCell ref="A93:C93"/>
    <mergeCell ref="A63:C63"/>
    <mergeCell ref="A72:C72"/>
    <mergeCell ref="A39:A42"/>
    <mergeCell ref="A1:CF1"/>
    <mergeCell ref="CA21:CG21"/>
    <mergeCell ref="A80:C80"/>
    <mergeCell ref="A70:C70"/>
    <mergeCell ref="E14:E19"/>
    <mergeCell ref="R2:AR2"/>
    <mergeCell ref="A21:A24"/>
    <mergeCell ref="E21:E24"/>
    <mergeCell ref="F2:I5"/>
    <mergeCell ref="CH21:CL21"/>
    <mergeCell ref="CA27:CG27"/>
    <mergeCell ref="A66:C66"/>
    <mergeCell ref="A60:C60"/>
    <mergeCell ref="BN3:BN4"/>
    <mergeCell ref="A9:A10"/>
    <mergeCell ref="K2:K3"/>
    <mergeCell ref="CH2:CL2"/>
    <mergeCell ref="BR2:BR4"/>
    <mergeCell ref="AM3:AO4"/>
    <mergeCell ref="AY3:BA4"/>
    <mergeCell ref="X4:Z4"/>
    <mergeCell ref="A109:C109"/>
    <mergeCell ref="BP3:BQ3"/>
    <mergeCell ref="AR97:AR98"/>
    <mergeCell ref="AU97:AU98"/>
    <mergeCell ref="E8:E9"/>
    <mergeCell ref="AY2:BD2"/>
    <mergeCell ref="AV4:AX4"/>
    <mergeCell ref="O3:Q4"/>
    <mergeCell ref="BH2:BM2"/>
    <mergeCell ref="AX97:AX98"/>
    <mergeCell ref="BE3:BG4"/>
    <mergeCell ref="BB3:BD4"/>
    <mergeCell ref="L2:Q2"/>
    <mergeCell ref="L3:N4"/>
    <mergeCell ref="AA4:AC4"/>
    <mergeCell ref="CA4:CA5"/>
    <mergeCell ref="AJ4:AL4"/>
    <mergeCell ref="AP3:AR4"/>
    <mergeCell ref="BV3:BX3"/>
    <mergeCell ref="BK3:BM4"/>
    <mergeCell ref="U4:W4"/>
    <mergeCell ref="AS4:AU4"/>
    <mergeCell ref="BH3:BJ4"/>
    <mergeCell ref="A95:C95"/>
    <mergeCell ref="A112:C112"/>
    <mergeCell ref="BO3:BO4"/>
    <mergeCell ref="BX4:BX5"/>
    <mergeCell ref="C156:J156"/>
    <mergeCell ref="C155:J155"/>
    <mergeCell ref="BS3:BU3"/>
    <mergeCell ref="BU4:BU5"/>
    <mergeCell ref="E39:E42"/>
    <mergeCell ref="A57:C57"/>
    <mergeCell ref="A142:A143"/>
    <mergeCell ref="C157:J157"/>
    <mergeCell ref="A2:A5"/>
    <mergeCell ref="E2:E5"/>
    <mergeCell ref="C2:C5"/>
    <mergeCell ref="F21:F24"/>
    <mergeCell ref="J2:J3"/>
    <mergeCell ref="B2:B5"/>
    <mergeCell ref="B129:B134"/>
  </mergeCells>
  <conditionalFormatting sqref="D7:D118">
    <cfRule type="containsText" priority="1" dxfId="5" operator="containsText" stopIfTrue="1" text="%">
      <formula>NOT(ISERROR(SEARCH("%",D7)))</formula>
    </cfRule>
    <cfRule type="containsText" priority="2" dxfId="1" operator="containsText" stopIfTrue="1" text="да">
      <formula>NOT(ISERROR(SEARCH("да",D7)))</formula>
    </cfRule>
    <cfRule type="containsText" priority="3" dxfId="0" operator="containsText" stopIfTrue="1" text="нет">
      <formula>NOT(ISERROR(SEARCH("нет",D7)))</formula>
    </cfRule>
  </conditionalFormatting>
  <printOptions/>
  <pageMargins left="0.1968503937007874" right="0" top="0.2362204724409449" bottom="0" header="0" footer="0"/>
  <pageSetup fitToHeight="0" fitToWidth="1" horizontalDpi="600" verticalDpi="600" orientation="portrait" paperSize="8" scale="95" r:id="rId3"/>
  <headerFooter alignWithMargins="0">
    <oddFooter>&amp;R&amp;P</oddFooter>
  </headerFooter>
  <ignoredErrors>
    <ignoredError sqref="AT153 AT129 AU135 AT136:AT137 AX21 AU62 AX62 AU109 AX130 AX135 AX148 AU21 I21 AX106 I105 AU130 I135 I38 BG39 BG104 BG106 BG109 BG130 BG135 BG148 I75:I76 BG21 BG93 BG96 BN21 BG63 BG60 BN130 BM96 BN135:BN137 BR123 BO8 BR8 BR22:BR24 BR35 BF8 AU148 BO12 BO135:BO138 BO21:BO25 BO38 BR125 BO123:BO125 AT131:AT134 BO130:BO133 BR131:BR134 BR136:BR137 AU141:AU142 BO35 AT151 AT149 BO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УКС "Обь-Регион"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uzeeva.galina</dc:creator>
  <cp:keywords/>
  <dc:description/>
  <cp:lastModifiedBy>shangin.aleksey</cp:lastModifiedBy>
  <cp:lastPrinted>2012-08-15T08:47:04Z</cp:lastPrinted>
  <dcterms:created xsi:type="dcterms:W3CDTF">2010-10-11T08:17:06Z</dcterms:created>
  <dcterms:modified xsi:type="dcterms:W3CDTF">2013-04-21T06:00:58Z</dcterms:modified>
  <cp:category/>
  <cp:version/>
  <cp:contentType/>
  <cp:contentStatus/>
</cp:coreProperties>
</file>