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БП Краснообск" sheetId="1" r:id="rId1"/>
  </sheets>
  <definedNames>
    <definedName name="_xlnm.Print_Titles" localSheetId="0">'БП Краснообск'!$2:$5</definedName>
  </definedNames>
  <calcPr fullCalcOnLoad="1" refMode="R1C1"/>
</workbook>
</file>

<file path=xl/comments1.xml><?xml version="1.0" encoding="utf-8"?>
<comments xmlns="http://schemas.openxmlformats.org/spreadsheetml/2006/main">
  <authors>
    <author>Golubeva.Yuliya</author>
    <author>vit</author>
  </authors>
  <commentList>
    <comment ref="CB100" authorId="0">
      <text>
        <r>
          <rPr>
            <b/>
            <sz val="8"/>
            <rFont val="Tahoma"/>
            <family val="2"/>
          </rPr>
          <t>Golubeva.Yuliya:</t>
        </r>
        <r>
          <rPr>
            <sz val="8"/>
            <rFont val="Tahoma"/>
            <family val="2"/>
          </rPr>
          <t xml:space="preserve">
дог. 49ПР-10 от 01.09.11г. Оплачено: 17.09.10-200 000руб., 28.09.11-660 000руб.
.
</t>
        </r>
      </text>
    </comment>
    <comment ref="CD78" authorId="0">
      <text>
        <r>
          <rPr>
            <b/>
            <sz val="8"/>
            <rFont val="Tahoma"/>
            <family val="2"/>
          </rPr>
          <t>Golubeva.Yuliya:</t>
        </r>
        <r>
          <rPr>
            <sz val="8"/>
            <rFont val="Tahoma"/>
            <family val="2"/>
          </rPr>
          <t xml:space="preserve">
установка рубильников</t>
        </r>
      </text>
    </comment>
    <comment ref="CE103" authorId="1">
      <text>
        <r>
          <rPr>
            <b/>
            <sz val="8"/>
            <rFont val="Tahoma"/>
            <family val="2"/>
          </rPr>
          <t>vit:</t>
        </r>
        <r>
          <rPr>
            <sz val="8"/>
            <rFont val="Tahoma"/>
            <family val="2"/>
          </rPr>
          <t xml:space="preserve">
200000 освоено в декабре</t>
        </r>
      </text>
    </comment>
  </commentList>
</comments>
</file>

<file path=xl/sharedStrings.xml><?xml version="1.0" encoding="utf-8"?>
<sst xmlns="http://schemas.openxmlformats.org/spreadsheetml/2006/main" count="783" uniqueCount="234">
  <si>
    <t>ЛЭП 0,4 Квт</t>
  </si>
  <si>
    <t>внешняя радиофикация</t>
  </si>
  <si>
    <t>тепловые сети</t>
  </si>
  <si>
    <t>наружные  сети ВиК</t>
  </si>
  <si>
    <t>ИТОГО ПО ГЛАВАМ 1-8</t>
  </si>
  <si>
    <t>затраты по составлению паспорта объекта</t>
  </si>
  <si>
    <t>расходы по сдаче объекта в эксплуатацию</t>
  </si>
  <si>
    <t>проектные работы</t>
  </si>
  <si>
    <t>авторский надзор за строительством</t>
  </si>
  <si>
    <t>м3</t>
  </si>
  <si>
    <t>м2</t>
  </si>
  <si>
    <t>шт.</t>
  </si>
  <si>
    <t>ГЛАВА 3. ОБЪЕКТЫ ЭНЕРГЕТИЧЕСКОГО ХОЗЯЙСТВА</t>
  </si>
  <si>
    <t>ГЛАВА 12. КОММЕРЧЕСКИЕ РАСХОДЫ</t>
  </si>
  <si>
    <t xml:space="preserve">электроэнергия </t>
  </si>
  <si>
    <t>водопотребление</t>
  </si>
  <si>
    <t>услуги связи</t>
  </si>
  <si>
    <t>АВТОСТОЯНКА</t>
  </si>
  <si>
    <t>мес.</t>
  </si>
  <si>
    <t xml:space="preserve">затраты  по  охране объекта </t>
  </si>
  <si>
    <t>декоративная штукатурка</t>
  </si>
  <si>
    <t>штукатурка ЦПР</t>
  </si>
  <si>
    <t>мес</t>
  </si>
  <si>
    <t xml:space="preserve">СЭО крыльца </t>
  </si>
  <si>
    <t xml:space="preserve">СЭО проектирование </t>
  </si>
  <si>
    <t>содержание дирекции строящегося предприятия (10%)</t>
  </si>
  <si>
    <t>получение паспорта БТИ</t>
  </si>
  <si>
    <t>получение актов-допуска</t>
  </si>
  <si>
    <t>СЭС (баканализ и т.п.)</t>
  </si>
  <si>
    <t>отдежуренные топосъемки</t>
  </si>
  <si>
    <t>тепловая энергия</t>
  </si>
  <si>
    <t>водоэмульсионная окраска</t>
  </si>
  <si>
    <t>масляная окраска стен</t>
  </si>
  <si>
    <t>ГЛАВА 6. БЛАГОУСТРОЙСТВО И ОЗЕЛЕНЕНИЕ ТЕРРИТОРИИ</t>
  </si>
  <si>
    <t>ГЛАВА 7. ВРЕМЕННЫЕ ЗДАНИЯ И СООРУЖЕНИЯ</t>
  </si>
  <si>
    <t>ИТОГО ПО ГЛАВАМ 2-6</t>
  </si>
  <si>
    <t>Раздел 10. Лифты</t>
  </si>
  <si>
    <t>ИТОГО ПО ГЛАВАМ 1-7</t>
  </si>
  <si>
    <t>ГЛАВА 8. ПРОЧИЕ РАБОТЫ И ЗАТРАТЫ</t>
  </si>
  <si>
    <t>лабораторные испытания кубиков</t>
  </si>
  <si>
    <t>Проект "Сибэл" (электрика)</t>
  </si>
  <si>
    <t>внешняя радиофикация (УКВ)</t>
  </si>
  <si>
    <t xml:space="preserve"> СЭО обследование </t>
  </si>
  <si>
    <t>Устройство мозаично-бетонных покрытий(30 мм)</t>
  </si>
  <si>
    <t>ВСЕГО ПО БП - Жилой дом</t>
  </si>
  <si>
    <t xml:space="preserve"> </t>
  </si>
  <si>
    <t>кол-во</t>
  </si>
  <si>
    <t>цена</t>
  </si>
  <si>
    <t>ст-ть</t>
  </si>
  <si>
    <t>пересчитано - формула</t>
  </si>
  <si>
    <t>ЛЭП 0,4 Квт (ввод в автопарковку и ЖД)</t>
  </si>
  <si>
    <t>техобслуживание площадки (электрика)</t>
  </si>
  <si>
    <t xml:space="preserve">ГЛАВА 9. СОДЕРЖАНИЕ ДИРЕКЦИИ </t>
  </si>
  <si>
    <t>экспертиза проектной документации</t>
  </si>
  <si>
    <t>ГЛАВА 4. ОБЪЕКТЫ  СВЯЗИ</t>
  </si>
  <si>
    <t>ГЛАВА 10. ПРОЕКТНЫЕ  РАБОТЫ</t>
  </si>
  <si>
    <t>план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</si>
  <si>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</si>
  <si>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</si>
  <si>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</si>
  <si>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</si>
  <si>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</si>
  <si>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</si>
  <si>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</si>
  <si>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</si>
  <si>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</si>
  <si>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</si>
  <si>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</si>
  <si>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ГЛАВА 5. НАРУЖНЫЕ СЕТИ </t>
  </si>
  <si>
    <t>1 декада</t>
  </si>
  <si>
    <t>факт</t>
  </si>
  <si>
    <t>2 декада</t>
  </si>
  <si>
    <t>3 декада</t>
  </si>
  <si>
    <t>ремонт оборудования</t>
  </si>
  <si>
    <t>содержание площадки</t>
  </si>
  <si>
    <t>Затраты по документам</t>
  </si>
  <si>
    <t>Проект производства работ</t>
  </si>
  <si>
    <t>кол</t>
  </si>
  <si>
    <t>сумма</t>
  </si>
  <si>
    <t>Итого план за октябрь</t>
  </si>
  <si>
    <t>Итого факт за октябрь</t>
  </si>
  <si>
    <t>Итого факт за сентябрь</t>
  </si>
  <si>
    <t>Итого план за сентябрь</t>
  </si>
  <si>
    <t>покупка весов электронных</t>
  </si>
  <si>
    <t>Поставка+ монтаж 2 лифтов (ЛифтКомплекс)</t>
  </si>
  <si>
    <t>Остаток полученный расчетным путем на 31.10.11</t>
  </si>
  <si>
    <t>Остаток на 31.10.11</t>
  </si>
  <si>
    <t>СЭО корректировка проектной документации</t>
  </si>
  <si>
    <t>временное эл.с набжение площадки</t>
  </si>
  <si>
    <t>Остаток полученный расчетным путем на 30.11.11</t>
  </si>
  <si>
    <t>Поставка+ монтаж 2 лифтов (Империя голд)</t>
  </si>
  <si>
    <t>остаток полученный расчетным путем на 31.12.11 года</t>
  </si>
  <si>
    <t>гос.пошлина</t>
  </si>
  <si>
    <t>декабрь</t>
  </si>
  <si>
    <t>Девали (обследование, проектирование,,)</t>
  </si>
  <si>
    <t xml:space="preserve">декабрь </t>
  </si>
  <si>
    <t>остаток на 31.12.11 года</t>
  </si>
  <si>
    <t>2012 год</t>
  </si>
  <si>
    <t>м.п.</t>
  </si>
  <si>
    <t>вентилируемый фасад</t>
  </si>
  <si>
    <t>штукатурный фасад</t>
  </si>
  <si>
    <t>тепловые сети и ГВС</t>
  </si>
  <si>
    <t>Девали корректировка проекта</t>
  </si>
  <si>
    <t>Экспертное исследование</t>
  </si>
  <si>
    <t>вознаграждение риэлтора (5%) от ст-ти</t>
  </si>
  <si>
    <t>2013 год</t>
  </si>
  <si>
    <t>ООО "Строймеханизм" (договор №12/10/2011 от 12.10.11 г., действует до 31.05.12 г.)</t>
  </si>
  <si>
    <t>ООО "Монтажэнергострой" (договор №0503/ 2012 от 05.03.12 г., действует до 15.06.12 г.)</t>
  </si>
  <si>
    <t>ООО "Регион" (договор №3003/2012 от 30.03.12 г., действует до __.__.12 г. - проплачен аванс)</t>
  </si>
  <si>
    <t>ООО "Эвокон" (договор №2801/2010 от 28.01.10 г., действует до __.__.12 г.)</t>
  </si>
  <si>
    <t>ООО ИСК "Жилстрой" (договор №10/02/2012МФ, №10/02/2012 и №10/02/2012-2  от 10.02.12 г., действуют до 31.07.12 г.)</t>
  </si>
  <si>
    <t>ООО "Лифткомплекс" (договор №2507/2011 от 28.07.11 г., действует до 31.01.12 г.)</t>
  </si>
  <si>
    <t>Подрядчик - не определён</t>
  </si>
  <si>
    <t>Остаток на 31.03.12 г.</t>
  </si>
  <si>
    <t>Остаток на 29.02.12 г.</t>
  </si>
  <si>
    <t>Ед. измер.</t>
  </si>
  <si>
    <r>
      <t>21/</t>
    </r>
    <r>
      <rPr>
        <sz val="8"/>
        <rFont val="Times New Roman"/>
        <family val="1"/>
      </rPr>
      <t>15,6</t>
    </r>
    <r>
      <rPr>
        <sz val="9"/>
        <rFont val="Times New Roman"/>
        <family val="1"/>
      </rPr>
      <t xml:space="preserve"> / 11</t>
    </r>
  </si>
  <si>
    <t>Кладка внутренних стен в 1/2 кирпича (с укладкой перемычек)</t>
  </si>
  <si>
    <t xml:space="preserve">Кладка перегородок из сибита </t>
  </si>
  <si>
    <t>Кладка перегородок  из ПГП,толщ..80мм</t>
  </si>
  <si>
    <t>Кладка ограждений балконов</t>
  </si>
  <si>
    <t>Кладка вентканалов</t>
  </si>
  <si>
    <t>Монтаж окон и балконных дверей</t>
  </si>
  <si>
    <t>Кладка наружных стен из кирпича (т.250 мм), с монтажём перемычек</t>
  </si>
  <si>
    <t>Установка дверей, в т.ч.:</t>
  </si>
  <si>
    <t>двери деревянные (в квартиры);</t>
  </si>
  <si>
    <t>двери ДМП (противопожарные);</t>
  </si>
  <si>
    <t>Устройство кровель, в т.ч. на террасах</t>
  </si>
  <si>
    <t>Внутренняя отделка:</t>
  </si>
  <si>
    <t xml:space="preserve">Устройство бетонных полов 200 мм </t>
  </si>
  <si>
    <t xml:space="preserve">Устройство бетонных покрытий 40 мм </t>
  </si>
  <si>
    <t>Устройство полов (фибростяжек)</t>
  </si>
  <si>
    <t xml:space="preserve">Стяжки из ЦПР до 60 мм </t>
  </si>
  <si>
    <t>Наружняя отделка фасада, в т.ч.:</t>
  </si>
  <si>
    <t xml:space="preserve">Электроснабжение </t>
  </si>
  <si>
    <t xml:space="preserve">Монтаж систем отопления и теплоснабжения </t>
  </si>
  <si>
    <t>Монтаж систем вентиляции</t>
  </si>
  <si>
    <t xml:space="preserve">Водоснабжение и канализация </t>
  </si>
  <si>
    <t xml:space="preserve">Пожарная сигнализация </t>
  </si>
  <si>
    <t>Монтаж ИТП</t>
  </si>
  <si>
    <t>Устройство крылец</t>
  </si>
  <si>
    <t>Внутренние инженерные системы</t>
  </si>
  <si>
    <t>Наружная отделка, в т.ч.:</t>
  </si>
  <si>
    <t>Благоустройство на кровле стоянки, в т.ч.:</t>
  </si>
  <si>
    <t>Устройство полов, в т.ч.:</t>
  </si>
  <si>
    <t>Монтаж ворот (въезд в парковку)</t>
  </si>
  <si>
    <t>Установка окон.</t>
  </si>
  <si>
    <t>2 / 4,6</t>
  </si>
  <si>
    <t>Устройство кровель</t>
  </si>
  <si>
    <t>керамическая плитка</t>
  </si>
  <si>
    <t xml:space="preserve">  </t>
  </si>
  <si>
    <t>Монтаж систем вентиляции и дымоудаления</t>
  </si>
  <si>
    <t>укладка плитки</t>
  </si>
  <si>
    <t xml:space="preserve">устройство газона </t>
  </si>
  <si>
    <t>устройство асфальтобетонных покрытий</t>
  </si>
  <si>
    <t>Монтаж сисем водоснабжения и канализации</t>
  </si>
  <si>
    <t>Монтаж охрано-пожарной сигнализации</t>
  </si>
  <si>
    <t xml:space="preserve">побелка стен и потолков </t>
  </si>
  <si>
    <t>Планирется "Империя голд"</t>
  </si>
  <si>
    <t>штукатурный антивандальный фасад</t>
  </si>
  <si>
    <r>
      <rPr>
        <b/>
        <sz val="10"/>
        <rFont val="Times New Roman"/>
        <family val="1"/>
      </rPr>
      <t xml:space="preserve">Монтаж </t>
    </r>
    <r>
      <rPr>
        <sz val="10"/>
        <rFont val="Times New Roman"/>
        <family val="1"/>
      </rPr>
      <t>(с поставкой)</t>
    </r>
    <r>
      <rPr>
        <b/>
        <sz val="10"/>
        <rFont val="Times New Roman"/>
        <family val="1"/>
      </rPr>
      <t xml:space="preserve"> 2-х лифтов</t>
    </r>
    <r>
      <rPr>
        <sz val="10"/>
        <rFont val="Times New Roman"/>
        <family val="1"/>
      </rPr>
      <t xml:space="preserve"> в 1</t>
    </r>
    <r>
      <rPr>
        <sz val="8"/>
        <rFont val="Times New Roman"/>
        <family val="1"/>
      </rPr>
      <t>-ом</t>
    </r>
    <r>
      <rPr>
        <sz val="10"/>
        <rFont val="Times New Roman"/>
        <family val="1"/>
      </rPr>
      <t xml:space="preserve"> подъезде</t>
    </r>
  </si>
  <si>
    <r>
      <rPr>
        <b/>
        <sz val="10"/>
        <rFont val="Times New Roman"/>
        <family val="1"/>
      </rPr>
      <t xml:space="preserve">Монтаж </t>
    </r>
    <r>
      <rPr>
        <sz val="10"/>
        <rFont val="Times New Roman"/>
        <family val="1"/>
      </rPr>
      <t>(с поставкой)</t>
    </r>
    <r>
      <rPr>
        <b/>
        <sz val="10"/>
        <rFont val="Times New Roman"/>
        <family val="1"/>
      </rPr>
      <t xml:space="preserve"> 2-х лифтов</t>
    </r>
    <r>
      <rPr>
        <sz val="10"/>
        <rFont val="Times New Roman"/>
        <family val="1"/>
      </rPr>
      <t xml:space="preserve"> во 2</t>
    </r>
    <r>
      <rPr>
        <sz val="8"/>
        <rFont val="Times New Roman"/>
        <family val="1"/>
      </rPr>
      <t>-ом</t>
    </r>
    <r>
      <rPr>
        <sz val="10"/>
        <rFont val="Times New Roman"/>
        <family val="1"/>
      </rPr>
      <t xml:space="preserve"> подъезде</t>
    </r>
  </si>
  <si>
    <t>Внутренняя отделка стен и потолков, в т.ч.:</t>
  </si>
  <si>
    <t>Кладка внутренних стен (т. 250 мм)</t>
  </si>
  <si>
    <r>
      <t xml:space="preserve">18/ </t>
    </r>
    <r>
      <rPr>
        <sz val="8"/>
        <rFont val="Times New Roman"/>
        <family val="1"/>
      </rPr>
      <t xml:space="preserve">15,6 </t>
    </r>
    <r>
      <rPr>
        <sz val="9"/>
        <rFont val="Times New Roman"/>
        <family val="1"/>
      </rPr>
      <t>/5</t>
    </r>
  </si>
  <si>
    <r>
      <t>10/</t>
    </r>
    <r>
      <rPr>
        <sz val="8"/>
        <rFont val="Times New Roman"/>
        <family val="1"/>
      </rPr>
      <t>3,75</t>
    </r>
    <r>
      <rPr>
        <sz val="9"/>
        <rFont val="Times New Roman"/>
        <family val="1"/>
      </rPr>
      <t>/20</t>
    </r>
  </si>
  <si>
    <t xml:space="preserve">Остаток на 31.01.12 г. </t>
  </si>
  <si>
    <t>№ п/п</t>
  </si>
  <si>
    <t>Наименование работ</t>
  </si>
  <si>
    <r>
      <t xml:space="preserve">График производства работ по объекту: "Многоэтажный жилой дом со встроенным комплексом соцкультбыта и подземной автопарковкой" в </t>
    </r>
    <r>
      <rPr>
        <b/>
        <sz val="13"/>
        <rFont val="Times New Roman"/>
        <family val="1"/>
      </rPr>
      <t>пос. Краснообск</t>
    </r>
  </si>
  <si>
    <t>Информация о Подрядчиках</t>
  </si>
  <si>
    <t xml:space="preserve">Установка дверей </t>
  </si>
  <si>
    <t>м²</t>
  </si>
  <si>
    <r>
      <t xml:space="preserve">3/ </t>
    </r>
    <r>
      <rPr>
        <sz val="8"/>
        <rFont val="Times New Roman"/>
        <family val="1"/>
      </rPr>
      <t>0</t>
    </r>
    <r>
      <rPr>
        <sz val="9"/>
        <rFont val="Times New Roman"/>
        <family val="1"/>
      </rPr>
      <t xml:space="preserve"> /6</t>
    </r>
  </si>
  <si>
    <t>Наружние инженерные сети</t>
  </si>
  <si>
    <t>м.п</t>
  </si>
  <si>
    <t xml:space="preserve">Сети теплоснабжения и горячего водоснабжения </t>
  </si>
  <si>
    <t xml:space="preserve">Сети холодного водоснабжения  </t>
  </si>
  <si>
    <t>Канализация</t>
  </si>
  <si>
    <r>
      <t xml:space="preserve">Сети электроснабжения </t>
    </r>
    <r>
      <rPr>
        <sz val="9"/>
        <rFont val="Times New Roman"/>
        <family val="1"/>
      </rPr>
      <t xml:space="preserve">(0,4 кВт - ввод в автопарковку) </t>
    </r>
  </si>
  <si>
    <r>
      <t xml:space="preserve">Сети электроснабжения </t>
    </r>
    <r>
      <rPr>
        <sz val="9"/>
        <rFont val="Times New Roman"/>
        <family val="1"/>
      </rPr>
      <t xml:space="preserve">(0,4 кВт - ввод в жилой дом) </t>
    </r>
  </si>
  <si>
    <r>
      <t xml:space="preserve">ООО "РЭМО" (договор №1403/2012 от 14.03.12 г., действует до 20.07.12 г.) - </t>
    </r>
    <r>
      <rPr>
        <b/>
        <sz val="8"/>
        <rFont val="Times New Roman"/>
        <family val="1"/>
      </rPr>
      <t>требует расторжения</t>
    </r>
  </si>
  <si>
    <t>Остаток на 30.06.12 г.</t>
  </si>
  <si>
    <t>Отделка ниш под  отопление (конвектора)</t>
  </si>
  <si>
    <t>Штукатурка стен гипсовая и ЦПР</t>
  </si>
  <si>
    <t>Директор ООО "Каркас"    _________________________С.А.Стрепетов</t>
  </si>
  <si>
    <t xml:space="preserve">Постановка объекта на кадастровый учёт </t>
  </si>
  <si>
    <t>Мероприятия по сдаче объекта: получение справок комитетов и департаментов</t>
  </si>
  <si>
    <t>Устройство монолитного каркаса</t>
  </si>
  <si>
    <t>Устройство лестниц, в т.ч. по 2-му подъезду (ЛМ)</t>
  </si>
  <si>
    <r>
      <t xml:space="preserve">Устройство лестниц, </t>
    </r>
    <r>
      <rPr>
        <sz val="9"/>
        <rFont val="Times New Roman"/>
        <family val="1"/>
      </rPr>
      <t xml:space="preserve">   по 1</t>
    </r>
    <r>
      <rPr>
        <sz val="8"/>
        <rFont val="Times New Roman"/>
        <family val="1"/>
      </rPr>
      <t>-му</t>
    </r>
    <r>
      <rPr>
        <sz val="9"/>
        <rFont val="Times New Roman"/>
        <family val="1"/>
      </rPr>
      <t xml:space="preserve"> подъезду ( ЛМП )</t>
    </r>
  </si>
  <si>
    <t>двери входные , незадымляемых лестниц;</t>
  </si>
  <si>
    <t xml:space="preserve">Укладка плитки </t>
  </si>
  <si>
    <t>Штукатурка и чистовая отделка МОП, технических помещений</t>
  </si>
  <si>
    <t>Отделка потолков, стен (в т.ч. груновка, шпатлёвка и окраска).</t>
  </si>
  <si>
    <t>Телевидение</t>
  </si>
  <si>
    <t xml:space="preserve">Получение справки БТИ и техпаспорта </t>
  </si>
  <si>
    <t>Получение разрешения на ввод</t>
  </si>
  <si>
    <t>Малые формы</t>
  </si>
  <si>
    <t>Каркас здания</t>
  </si>
  <si>
    <t xml:space="preserve">Благоустройство   </t>
  </si>
  <si>
    <t>Директор ООО "Каркас" _______________С.А.Стрепетов</t>
  </si>
  <si>
    <t>Подрядчик</t>
  </si>
  <si>
    <t>Строймеханизм</t>
  </si>
  <si>
    <t>нет</t>
  </si>
  <si>
    <t>Монтажэнергострой</t>
  </si>
  <si>
    <t>РЭМО</t>
  </si>
  <si>
    <t xml:space="preserve">РИЧ </t>
  </si>
  <si>
    <t>Эвокон</t>
  </si>
  <si>
    <t>Жилстрой</t>
  </si>
  <si>
    <t>Престиж</t>
  </si>
  <si>
    <t>Сибсервис</t>
  </si>
  <si>
    <t>Сибирская компания</t>
  </si>
  <si>
    <t>Лифткомплекс</t>
  </si>
  <si>
    <t>Союзлифтмонтаж</t>
  </si>
  <si>
    <t>Город мастеров</t>
  </si>
  <si>
    <t>Устройство полов на тех этажах</t>
  </si>
  <si>
    <t>СибсервисН</t>
  </si>
  <si>
    <t>СМУ-806</t>
  </si>
  <si>
    <t>Устройство лестниц и площадок и др работы</t>
  </si>
  <si>
    <t>Обработка воздуховодов огнезадерж составом</t>
  </si>
  <si>
    <t>СМУ-806 в т.ч. Сети 0,4кВ</t>
  </si>
  <si>
    <t>кровля автостоянки</t>
  </si>
  <si>
    <t>См. кровля</t>
  </si>
  <si>
    <t>СЭО</t>
  </si>
  <si>
    <t>м³</t>
  </si>
  <si>
    <t>шт./м³ / шт.</t>
  </si>
  <si>
    <t>шт./м²</t>
  </si>
  <si>
    <t xml:space="preserve">Монтаж мусоропроводов </t>
  </si>
  <si>
    <t>Мусоропровод материалы</t>
  </si>
  <si>
    <t>Регион(работа)</t>
  </si>
  <si>
    <t>Элара (материалы)</t>
  </si>
  <si>
    <t>Огнезащитная обработка воздуховодов</t>
  </si>
  <si>
    <t>Теплотехническое обследование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</si>
</sst>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\-#,##0.0\ "/>
    <numFmt numFmtId="166" formatCode="#,##0_ ;\-#,##0\ "/>
    <numFmt numFmtId="167" formatCode="#,##0.0"/>
    <numFmt numFmtId="168" formatCode="0.000"/>
    <numFmt numFmtId="169" formatCode="#,##0.00_ ;\-#,##0.00\ "/>
    <numFmt numFmtId="170" formatCode="#,##0.000"/>
    <numFmt numFmtId="171" formatCode="#,##0.000_ ;\-#,##0.000\ "/>
    <numFmt numFmtId="172" formatCode="#,##0.000000"/>
    <numFmt numFmtId="173" formatCode="[$-FC19]d\ mmmm\ yyyy\ &quot;г.&quot;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26">
    <xf numFmtId="0" fontId="0" fillId="0" borderId="0" xfId="0" applyAlignment="1">
      <alignment/>
    </xf>
    <xf numFmtId="4" fontId="8" fillId="0" borderId="10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4" fontId="8" fillId="33" borderId="10" xfId="0" applyNumberFormat="1" applyFont="1" applyFill="1" applyBorder="1" applyAlignment="1">
      <alignment horizontal="center" vertical="center"/>
    </xf>
    <xf numFmtId="4" fontId="8" fillId="0" borderId="14" xfId="0" applyNumberFormat="1" applyFont="1" applyBorder="1" applyAlignment="1">
      <alignment wrapText="1"/>
    </xf>
    <xf numFmtId="4" fontId="8" fillId="0" borderId="15" xfId="0" applyNumberFormat="1" applyFont="1" applyBorder="1" applyAlignment="1">
      <alignment wrapText="1"/>
    </xf>
    <xf numFmtId="4" fontId="8" fillId="33" borderId="12" xfId="0" applyNumberFormat="1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6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left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6" xfId="0" applyNumberFormat="1" applyFont="1" applyFill="1" applyBorder="1" applyAlignment="1">
      <alignment horizontal="center" vertical="center" wrapText="1"/>
    </xf>
    <xf numFmtId="4" fontId="61" fillId="33" borderId="10" xfId="0" applyNumberFormat="1" applyFont="1" applyFill="1" applyBorder="1" applyAlignment="1">
      <alignment horizontal="center" vertical="center" wrapText="1"/>
    </xf>
    <xf numFmtId="4" fontId="61" fillId="33" borderId="10" xfId="0" applyNumberFormat="1" applyFont="1" applyFill="1" applyBorder="1" applyAlignment="1">
      <alignment horizontal="center" vertical="center"/>
    </xf>
    <xf numFmtId="4" fontId="61" fillId="33" borderId="16" xfId="0" applyNumberFormat="1" applyFont="1" applyFill="1" applyBorder="1" applyAlignment="1">
      <alignment horizontal="center" vertical="center"/>
    </xf>
    <xf numFmtId="4" fontId="61" fillId="33" borderId="11" xfId="0" applyNumberFormat="1" applyFont="1" applyFill="1" applyBorder="1" applyAlignment="1">
      <alignment horizontal="center" vertical="center"/>
    </xf>
    <xf numFmtId="4" fontId="61" fillId="33" borderId="12" xfId="0" applyNumberFormat="1" applyFont="1" applyFill="1" applyBorder="1" applyAlignment="1">
      <alignment horizontal="center" vertical="center"/>
    </xf>
    <xf numFmtId="4" fontId="61" fillId="33" borderId="10" xfId="0" applyNumberFormat="1" applyFont="1" applyFill="1" applyBorder="1" applyAlignment="1">
      <alignment horizontal="left" vertical="center" wrapText="1"/>
    </xf>
    <xf numFmtId="4" fontId="8" fillId="35" borderId="1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Alignment="1">
      <alignment/>
    </xf>
    <xf numFmtId="4" fontId="3" fillId="34" borderId="17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left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61" fillId="0" borderId="16" xfId="0" applyNumberFormat="1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 vertical="center"/>
    </xf>
    <xf numFmtId="4" fontId="8" fillId="36" borderId="16" xfId="0" applyNumberFormat="1" applyFont="1" applyFill="1" applyBorder="1" applyAlignment="1">
      <alignment horizontal="center" vertical="center"/>
    </xf>
    <xf numFmtId="4" fontId="8" fillId="36" borderId="11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>
      <alignment horizontal="left" vertical="center" wrapText="1"/>
    </xf>
    <xf numFmtId="4" fontId="8" fillId="33" borderId="16" xfId="0" applyNumberFormat="1" applyFont="1" applyFill="1" applyBorder="1" applyAlignment="1">
      <alignment vertical="center"/>
    </xf>
    <xf numFmtId="4" fontId="3" fillId="36" borderId="16" xfId="0" applyNumberFormat="1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4" fontId="3" fillId="37" borderId="16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>
      <alignment horizontal="center" vertical="center"/>
    </xf>
    <xf numFmtId="4" fontId="3" fillId="36" borderId="11" xfId="0" applyNumberFormat="1" applyFont="1" applyFill="1" applyBorder="1" applyAlignment="1">
      <alignment horizontal="center" vertical="center"/>
    </xf>
    <xf numFmtId="4" fontId="3" fillId="36" borderId="12" xfId="0" applyNumberFormat="1" applyFont="1" applyFill="1" applyBorder="1" applyAlignment="1">
      <alignment horizontal="center" vertical="center"/>
    </xf>
    <xf numFmtId="4" fontId="3" fillId="36" borderId="13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 wrapText="1"/>
    </xf>
    <xf numFmtId="4" fontId="8" fillId="35" borderId="12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wrapText="1"/>
    </xf>
    <xf numFmtId="4" fontId="8" fillId="35" borderId="11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4" fontId="62" fillId="0" borderId="16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Continuous" vertical="center" wrapText="1"/>
    </xf>
    <xf numFmtId="4" fontId="3" fillId="38" borderId="10" xfId="0" applyNumberFormat="1" applyFont="1" applyFill="1" applyBorder="1" applyAlignment="1">
      <alignment horizontal="centerContinuous" vertical="center"/>
    </xf>
    <xf numFmtId="4" fontId="3" fillId="38" borderId="10" xfId="0" applyNumberFormat="1" applyFont="1" applyFill="1" applyBorder="1" applyAlignment="1">
      <alignment horizontal="center" vertical="center"/>
    </xf>
    <xf numFmtId="4" fontId="3" fillId="38" borderId="10" xfId="0" applyNumberFormat="1" applyFont="1" applyFill="1" applyBorder="1" applyAlignment="1">
      <alignment horizontal="center" vertical="center" wrapText="1"/>
    </xf>
    <xf numFmtId="4" fontId="3" fillId="38" borderId="16" xfId="0" applyNumberFormat="1" applyFont="1" applyFill="1" applyBorder="1" applyAlignment="1">
      <alignment horizontal="center" vertical="center" wrapText="1"/>
    </xf>
    <xf numFmtId="4" fontId="3" fillId="38" borderId="11" xfId="0" applyNumberFormat="1" applyFont="1" applyFill="1" applyBorder="1" applyAlignment="1">
      <alignment horizontal="center" vertical="center" wrapText="1"/>
    </xf>
    <xf numFmtId="4" fontId="3" fillId="38" borderId="12" xfId="0" applyNumberFormat="1" applyFont="1" applyFill="1" applyBorder="1" applyAlignment="1">
      <alignment horizontal="center" vertical="center" wrapText="1"/>
    </xf>
    <xf numFmtId="4" fontId="3" fillId="38" borderId="13" xfId="0" applyNumberFormat="1" applyFont="1" applyFill="1" applyBorder="1" applyAlignment="1">
      <alignment horizontal="center" vertical="center" wrapText="1"/>
    </xf>
    <xf numFmtId="4" fontId="3" fillId="38" borderId="17" xfId="0" applyNumberFormat="1" applyFont="1" applyFill="1" applyBorder="1" applyAlignment="1">
      <alignment horizontal="center" vertical="center" wrapText="1"/>
    </xf>
    <xf numFmtId="4" fontId="8" fillId="38" borderId="10" xfId="0" applyNumberFormat="1" applyFont="1" applyFill="1" applyBorder="1" applyAlignment="1">
      <alignment horizontal="centerContinuous" vertical="center"/>
    </xf>
    <xf numFmtId="4" fontId="8" fillId="38" borderId="10" xfId="0" applyNumberFormat="1" applyFont="1" applyFill="1" applyBorder="1" applyAlignment="1">
      <alignment horizontal="center" vertical="center"/>
    </xf>
    <xf numFmtId="4" fontId="3" fillId="38" borderId="18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4" fontId="8" fillId="33" borderId="16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8" borderId="16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center" vertical="center"/>
    </xf>
    <xf numFmtId="4" fontId="8" fillId="34" borderId="12" xfId="0" applyNumberFormat="1" applyFont="1" applyFill="1" applyBorder="1" applyAlignment="1">
      <alignment horizontal="center" vertical="center"/>
    </xf>
    <xf numFmtId="4" fontId="8" fillId="34" borderId="0" xfId="0" applyNumberFormat="1" applyFont="1" applyFill="1" applyAlignment="1">
      <alignment/>
    </xf>
    <xf numFmtId="4" fontId="3" fillId="36" borderId="0" xfId="0" applyNumberFormat="1" applyFont="1" applyFill="1" applyAlignment="1">
      <alignment/>
    </xf>
    <xf numFmtId="4" fontId="8" fillId="33" borderId="12" xfId="0" applyNumberFormat="1" applyFont="1" applyFill="1" applyBorder="1" applyAlignment="1">
      <alignment vertical="center"/>
    </xf>
    <xf numFmtId="4" fontId="61" fillId="33" borderId="0" xfId="0" applyNumberFormat="1" applyFont="1" applyFill="1" applyAlignment="1">
      <alignment/>
    </xf>
    <xf numFmtId="4" fontId="61" fillId="33" borderId="13" xfId="0" applyNumberFormat="1" applyFont="1" applyFill="1" applyBorder="1" applyAlignment="1">
      <alignment horizontal="center" vertical="center"/>
    </xf>
    <xf numFmtId="4" fontId="8" fillId="36" borderId="13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vertical="center"/>
    </xf>
    <xf numFmtId="4" fontId="8" fillId="39" borderId="10" xfId="0" applyNumberFormat="1" applyFont="1" applyFill="1" applyBorder="1" applyAlignment="1">
      <alignment horizontal="center" vertical="center" wrapText="1"/>
    </xf>
    <xf numFmtId="4" fontId="8" fillId="39" borderId="10" xfId="0" applyNumberFormat="1" applyFont="1" applyFill="1" applyBorder="1" applyAlignment="1">
      <alignment horizontal="center" vertical="center"/>
    </xf>
    <xf numFmtId="4" fontId="3" fillId="39" borderId="10" xfId="0" applyNumberFormat="1" applyFont="1" applyFill="1" applyBorder="1" applyAlignment="1">
      <alignment horizontal="center" vertical="center"/>
    </xf>
    <xf numFmtId="4" fontId="3" fillId="39" borderId="16" xfId="0" applyNumberFormat="1" applyFont="1" applyFill="1" applyBorder="1" applyAlignment="1">
      <alignment horizontal="center" vertical="center"/>
    </xf>
    <xf numFmtId="4" fontId="3" fillId="39" borderId="11" xfId="0" applyNumberFormat="1" applyFont="1" applyFill="1" applyBorder="1" applyAlignment="1">
      <alignment horizontal="center" vertical="center"/>
    </xf>
    <xf numFmtId="4" fontId="3" fillId="39" borderId="12" xfId="0" applyNumberFormat="1" applyFont="1" applyFill="1" applyBorder="1" applyAlignment="1">
      <alignment horizontal="center" vertical="center"/>
    </xf>
    <xf numFmtId="4" fontId="3" fillId="39" borderId="13" xfId="0" applyNumberFormat="1" applyFont="1" applyFill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 wrapText="1"/>
    </xf>
    <xf numFmtId="4" fontId="8" fillId="33" borderId="0" xfId="0" applyNumberFormat="1" applyFont="1" applyFill="1" applyAlignment="1">
      <alignment horizontal="left" vertical="center" wrapText="1"/>
    </xf>
    <xf numFmtId="4" fontId="8" fillId="33" borderId="0" xfId="0" applyNumberFormat="1" applyFont="1" applyFill="1" applyAlignment="1">
      <alignment horizontal="center" vertical="center"/>
    </xf>
    <xf numFmtId="4" fontId="8" fillId="33" borderId="0" xfId="0" applyNumberFormat="1" applyFont="1" applyFill="1" applyAlignment="1">
      <alignment horizontal="center"/>
    </xf>
    <xf numFmtId="4" fontId="8" fillId="40" borderId="0" xfId="0" applyNumberFormat="1" applyFont="1" applyFill="1" applyAlignment="1">
      <alignment/>
    </xf>
    <xf numFmtId="4" fontId="61" fillId="0" borderId="11" xfId="0" applyNumberFormat="1" applyFont="1" applyFill="1" applyBorder="1" applyAlignment="1">
      <alignment horizontal="center" vertical="center"/>
    </xf>
    <xf numFmtId="4" fontId="61" fillId="0" borderId="12" xfId="0" applyNumberFormat="1" applyFont="1" applyFill="1" applyBorder="1" applyAlignment="1">
      <alignment horizontal="center" vertical="center"/>
    </xf>
    <xf numFmtId="4" fontId="8" fillId="37" borderId="16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4" fontId="8" fillId="34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vertical="center"/>
    </xf>
    <xf numFmtId="4" fontId="62" fillId="0" borderId="10" xfId="0" applyNumberFormat="1" applyFont="1" applyFill="1" applyBorder="1" applyAlignment="1">
      <alignment horizontal="left" vertical="center" wrapText="1"/>
    </xf>
    <xf numFmtId="4" fontId="61" fillId="0" borderId="10" xfId="0" applyNumberFormat="1" applyFont="1" applyFill="1" applyBorder="1" applyAlignment="1">
      <alignment vertical="center"/>
    </xf>
    <xf numFmtId="4" fontId="3" fillId="33" borderId="16" xfId="0" applyNumberFormat="1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8" borderId="10" xfId="0" applyNumberFormat="1" applyFont="1" applyFill="1" applyBorder="1" applyAlignment="1">
      <alignment vertical="center"/>
    </xf>
    <xf numFmtId="4" fontId="8" fillId="38" borderId="10" xfId="0" applyNumberFormat="1" applyFont="1" applyFill="1" applyBorder="1" applyAlignment="1">
      <alignment vertical="center"/>
    </xf>
    <xf numFmtId="4" fontId="8" fillId="33" borderId="13" xfId="0" applyNumberFormat="1" applyFont="1" applyFill="1" applyBorder="1" applyAlignment="1">
      <alignment vertical="center"/>
    </xf>
    <xf numFmtId="4" fontId="3" fillId="38" borderId="16" xfId="0" applyNumberFormat="1" applyFont="1" applyFill="1" applyBorder="1" applyAlignment="1">
      <alignment vertical="center"/>
    </xf>
    <xf numFmtId="4" fontId="8" fillId="34" borderId="11" xfId="0" applyNumberFormat="1" applyFont="1" applyFill="1" applyBorder="1" applyAlignment="1">
      <alignment horizontal="center" vertical="center"/>
    </xf>
    <xf numFmtId="4" fontId="8" fillId="34" borderId="13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>
      <alignment vertical="center"/>
    </xf>
    <xf numFmtId="4" fontId="8" fillId="33" borderId="11" xfId="0" applyNumberFormat="1" applyFont="1" applyFill="1" applyBorder="1" applyAlignment="1">
      <alignment vertical="center" wrapText="1"/>
    </xf>
    <xf numFmtId="4" fontId="8" fillId="33" borderId="13" xfId="0" applyNumberFormat="1" applyFont="1" applyFill="1" applyBorder="1" applyAlignment="1">
      <alignment vertical="center" wrapText="1"/>
    </xf>
    <xf numFmtId="4" fontId="61" fillId="33" borderId="10" xfId="0" applyNumberFormat="1" applyFont="1" applyFill="1" applyBorder="1" applyAlignment="1">
      <alignment vertical="center" wrapText="1"/>
    </xf>
    <xf numFmtId="4" fontId="61" fillId="33" borderId="10" xfId="0" applyNumberFormat="1" applyFont="1" applyFill="1" applyBorder="1" applyAlignment="1">
      <alignment vertical="center"/>
    </xf>
    <xf numFmtId="4" fontId="61" fillId="33" borderId="16" xfId="0" applyNumberFormat="1" applyFont="1" applyFill="1" applyBorder="1" applyAlignment="1">
      <alignment vertical="center" wrapText="1"/>
    </xf>
    <xf numFmtId="4" fontId="61" fillId="33" borderId="11" xfId="0" applyNumberFormat="1" applyFont="1" applyFill="1" applyBorder="1" applyAlignment="1">
      <alignment vertical="center" wrapText="1"/>
    </xf>
    <xf numFmtId="4" fontId="61" fillId="33" borderId="13" xfId="0" applyNumberFormat="1" applyFont="1" applyFill="1" applyBorder="1" applyAlignment="1">
      <alignment vertical="center" wrapText="1"/>
    </xf>
    <xf numFmtId="4" fontId="61" fillId="33" borderId="13" xfId="0" applyNumberFormat="1" applyFont="1" applyFill="1" applyBorder="1" applyAlignment="1">
      <alignment vertical="center"/>
    </xf>
    <xf numFmtId="4" fontId="61" fillId="33" borderId="16" xfId="0" applyNumberFormat="1" applyFont="1" applyFill="1" applyBorder="1" applyAlignment="1">
      <alignment vertical="center"/>
    </xf>
    <xf numFmtId="4" fontId="8" fillId="35" borderId="16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left" vertical="center"/>
    </xf>
    <xf numFmtId="4" fontId="8" fillId="33" borderId="16" xfId="0" applyNumberFormat="1" applyFont="1" applyFill="1" applyBorder="1" applyAlignment="1">
      <alignment horizontal="left" vertical="center" wrapText="1"/>
    </xf>
    <xf numFmtId="4" fontId="8" fillId="0" borderId="16" xfId="0" applyNumberFormat="1" applyFont="1" applyFill="1" applyBorder="1" applyAlignment="1">
      <alignment horizontal="left" vertical="center" wrapText="1"/>
    </xf>
    <xf numFmtId="4" fontId="8" fillId="33" borderId="17" xfId="0" applyNumberFormat="1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left" vertical="center" wrapText="1"/>
    </xf>
    <xf numFmtId="4" fontId="3" fillId="33" borderId="16" xfId="0" applyNumberFormat="1" applyFont="1" applyFill="1" applyBorder="1" applyAlignment="1">
      <alignment horizontal="left" vertical="center" wrapText="1"/>
    </xf>
    <xf numFmtId="4" fontId="8" fillId="33" borderId="19" xfId="0" applyNumberFormat="1" applyFont="1" applyFill="1" applyBorder="1" applyAlignment="1">
      <alignment horizontal="left" vertical="center" wrapText="1"/>
    </xf>
    <xf numFmtId="4" fontId="8" fillId="33" borderId="16" xfId="0" applyNumberFormat="1" applyFont="1" applyFill="1" applyBorder="1" applyAlignment="1">
      <alignment horizontal="centerContinuous" vertical="center" wrapText="1"/>
    </xf>
    <xf numFmtId="4" fontId="61" fillId="33" borderId="16" xfId="0" applyNumberFormat="1" applyFont="1" applyFill="1" applyBorder="1" applyAlignment="1">
      <alignment horizontal="left" vertical="center" wrapText="1"/>
    </xf>
    <xf numFmtId="4" fontId="3" fillId="38" borderId="16" xfId="0" applyNumberFormat="1" applyFont="1" applyFill="1" applyBorder="1" applyAlignment="1">
      <alignment horizontal="centerContinuous" vertical="center"/>
    </xf>
    <xf numFmtId="4" fontId="8" fillId="33" borderId="14" xfId="0" applyNumberFormat="1" applyFont="1" applyFill="1" applyBorder="1" applyAlignment="1">
      <alignment horizontal="left" vertical="center" wrapText="1"/>
    </xf>
    <xf numFmtId="4" fontId="8" fillId="0" borderId="16" xfId="0" applyNumberFormat="1" applyFont="1" applyFill="1" applyBorder="1" applyAlignment="1">
      <alignment horizontal="left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left" vertical="center"/>
    </xf>
    <xf numFmtId="4" fontId="8" fillId="0" borderId="16" xfId="0" applyNumberFormat="1" applyFont="1" applyBorder="1" applyAlignment="1">
      <alignment/>
    </xf>
    <xf numFmtId="4" fontId="8" fillId="0" borderId="20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 wrapText="1"/>
    </xf>
    <xf numFmtId="4" fontId="61" fillId="0" borderId="16" xfId="0" applyNumberFormat="1" applyFont="1" applyFill="1" applyBorder="1" applyAlignment="1">
      <alignment vertical="center"/>
    </xf>
    <xf numFmtId="4" fontId="61" fillId="0" borderId="11" xfId="0" applyNumberFormat="1" applyFont="1" applyFill="1" applyBorder="1" applyAlignment="1">
      <alignment vertical="center" wrapText="1"/>
    </xf>
    <xf numFmtId="4" fontId="61" fillId="0" borderId="10" xfId="0" applyNumberFormat="1" applyFont="1" applyFill="1" applyBorder="1" applyAlignment="1">
      <alignment vertical="center" wrapText="1"/>
    </xf>
    <xf numFmtId="4" fontId="61" fillId="0" borderId="13" xfId="0" applyNumberFormat="1" applyFont="1" applyFill="1" applyBorder="1" applyAlignment="1">
      <alignment vertical="center" wrapText="1"/>
    </xf>
    <xf numFmtId="4" fontId="8" fillId="33" borderId="12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6" xfId="0" applyNumberFormat="1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vertical="center" wrapText="1"/>
    </xf>
    <xf numFmtId="4" fontId="8" fillId="35" borderId="16" xfId="0" applyNumberFormat="1" applyFont="1" applyFill="1" applyBorder="1" applyAlignment="1">
      <alignment vertical="center" wrapText="1"/>
    </xf>
    <xf numFmtId="4" fontId="8" fillId="35" borderId="11" xfId="0" applyNumberFormat="1" applyFont="1" applyFill="1" applyBorder="1" applyAlignment="1">
      <alignment vertical="center" wrapText="1"/>
    </xf>
    <xf numFmtId="4" fontId="8" fillId="35" borderId="12" xfId="0" applyNumberFormat="1" applyFont="1" applyFill="1" applyBorder="1" applyAlignment="1">
      <alignment vertical="center" wrapText="1"/>
    </xf>
    <xf numFmtId="4" fontId="8" fillId="35" borderId="13" xfId="0" applyNumberFormat="1" applyFont="1" applyFill="1" applyBorder="1" applyAlignment="1">
      <alignment vertical="center" wrapText="1"/>
    </xf>
    <xf numFmtId="4" fontId="8" fillId="35" borderId="24" xfId="0" applyNumberFormat="1" applyFont="1" applyFill="1" applyBorder="1" applyAlignment="1">
      <alignment vertical="center" wrapText="1"/>
    </xf>
    <xf numFmtId="4" fontId="8" fillId="35" borderId="17" xfId="0" applyNumberFormat="1" applyFont="1" applyFill="1" applyBorder="1" applyAlignment="1">
      <alignment vertical="center" wrapText="1"/>
    </xf>
    <xf numFmtId="4" fontId="61" fillId="0" borderId="16" xfId="0" applyNumberFormat="1" applyFont="1" applyFill="1" applyBorder="1" applyAlignment="1">
      <alignment vertical="center" wrapText="1"/>
    </xf>
    <xf numFmtId="4" fontId="61" fillId="0" borderId="12" xfId="0" applyNumberFormat="1" applyFont="1" applyFill="1" applyBorder="1" applyAlignment="1">
      <alignment vertical="center" wrapText="1"/>
    </xf>
    <xf numFmtId="4" fontId="61" fillId="0" borderId="13" xfId="0" applyNumberFormat="1" applyFont="1" applyFill="1" applyBorder="1" applyAlignment="1">
      <alignment vertical="center"/>
    </xf>
    <xf numFmtId="4" fontId="61" fillId="0" borderId="13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vertical="center" wrapText="1"/>
    </xf>
    <xf numFmtId="4" fontId="8" fillId="34" borderId="16" xfId="0" applyNumberFormat="1" applyFont="1" applyFill="1" applyBorder="1" applyAlignment="1">
      <alignment vertical="center"/>
    </xf>
    <xf numFmtId="4" fontId="8" fillId="34" borderId="10" xfId="0" applyNumberFormat="1" applyFont="1" applyFill="1" applyBorder="1" applyAlignment="1">
      <alignment vertical="center" wrapText="1"/>
    </xf>
    <xf numFmtId="4" fontId="8" fillId="34" borderId="16" xfId="0" applyNumberFormat="1" applyFont="1" applyFill="1" applyBorder="1" applyAlignment="1">
      <alignment vertical="center" wrapText="1"/>
    </xf>
    <xf numFmtId="4" fontId="8" fillId="34" borderId="11" xfId="0" applyNumberFormat="1" applyFont="1" applyFill="1" applyBorder="1" applyAlignment="1">
      <alignment vertical="center" wrapText="1"/>
    </xf>
    <xf numFmtId="4" fontId="8" fillId="34" borderId="13" xfId="0" applyNumberFormat="1" applyFont="1" applyFill="1" applyBorder="1" applyAlignment="1">
      <alignment vertical="center" wrapText="1"/>
    </xf>
    <xf numFmtId="4" fontId="8" fillId="34" borderId="13" xfId="0" applyNumberFormat="1" applyFont="1" applyFill="1" applyBorder="1" applyAlignment="1">
      <alignment vertical="center"/>
    </xf>
    <xf numFmtId="4" fontId="61" fillId="33" borderId="12" xfId="0" applyNumberFormat="1" applyFont="1" applyFill="1" applyBorder="1" applyAlignment="1">
      <alignment vertical="center" wrapText="1"/>
    </xf>
    <xf numFmtId="4" fontId="8" fillId="34" borderId="12" xfId="0" applyNumberFormat="1" applyFont="1" applyFill="1" applyBorder="1" applyAlignment="1">
      <alignment vertical="center" wrapText="1"/>
    </xf>
    <xf numFmtId="4" fontId="8" fillId="34" borderId="24" xfId="0" applyNumberFormat="1" applyFont="1" applyFill="1" applyBorder="1" applyAlignment="1">
      <alignment vertical="center" wrapText="1"/>
    </xf>
    <xf numFmtId="4" fontId="8" fillId="34" borderId="17" xfId="0" applyNumberFormat="1" applyFont="1" applyFill="1" applyBorder="1" applyAlignment="1">
      <alignment vertical="center" wrapText="1"/>
    </xf>
    <xf numFmtId="4" fontId="8" fillId="34" borderId="11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4" fontId="8" fillId="36" borderId="12" xfId="0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vertical="center"/>
    </xf>
    <xf numFmtId="4" fontId="14" fillId="0" borderId="16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 wrapText="1"/>
    </xf>
    <xf numFmtId="4" fontId="14" fillId="0" borderId="16" xfId="0" applyNumberFormat="1" applyFont="1" applyFill="1" applyBorder="1" applyAlignment="1">
      <alignment vertical="center" wrapText="1"/>
    </xf>
    <xf numFmtId="4" fontId="14" fillId="0" borderId="11" xfId="0" applyNumberFormat="1" applyFont="1" applyFill="1" applyBorder="1" applyAlignment="1">
      <alignment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vertical="center" wrapText="1"/>
    </xf>
    <xf numFmtId="4" fontId="14" fillId="0" borderId="12" xfId="0" applyNumberFormat="1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/>
    </xf>
    <xf numFmtId="4" fontId="14" fillId="41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4" fillId="37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4" fontId="63" fillId="0" borderId="16" xfId="0" applyNumberFormat="1" applyFont="1" applyFill="1" applyBorder="1" applyAlignment="1">
      <alignment vertical="center"/>
    </xf>
    <xf numFmtId="4" fontId="63" fillId="0" borderId="16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vertical="center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6" xfId="0" applyNumberFormat="1" applyFont="1" applyFill="1" applyBorder="1" applyAlignment="1">
      <alignment horizontal="center" vertical="center" wrapText="1"/>
    </xf>
    <xf numFmtId="4" fontId="63" fillId="0" borderId="11" xfId="0" applyNumberFormat="1" applyFont="1" applyFill="1" applyBorder="1" applyAlignment="1">
      <alignment vertical="center" wrapText="1"/>
    </xf>
    <xf numFmtId="4" fontId="63" fillId="0" borderId="10" xfId="0" applyNumberFormat="1" applyFont="1" applyFill="1" applyBorder="1" applyAlignment="1">
      <alignment vertical="center" wrapText="1"/>
    </xf>
    <xf numFmtId="4" fontId="63" fillId="0" borderId="12" xfId="0" applyNumberFormat="1" applyFont="1" applyFill="1" applyBorder="1" applyAlignment="1">
      <alignment horizontal="center" vertical="center" wrapText="1"/>
    </xf>
    <xf numFmtId="4" fontId="63" fillId="0" borderId="13" xfId="0" applyNumberFormat="1" applyFont="1" applyFill="1" applyBorder="1" applyAlignment="1">
      <alignment vertical="center" wrapText="1"/>
    </xf>
    <xf numFmtId="4" fontId="63" fillId="0" borderId="11" xfId="0" applyNumberFormat="1" applyFont="1" applyFill="1" applyBorder="1" applyAlignment="1">
      <alignment horizontal="center" vertical="center"/>
    </xf>
    <xf numFmtId="4" fontId="13" fillId="36" borderId="10" xfId="0" applyNumberFormat="1" applyFont="1" applyFill="1" applyBorder="1" applyAlignment="1">
      <alignment horizontal="center" vertical="center"/>
    </xf>
    <xf numFmtId="4" fontId="13" fillId="36" borderId="11" xfId="0" applyNumberFormat="1" applyFont="1" applyFill="1" applyBorder="1" applyAlignment="1">
      <alignment horizontal="center" vertical="center"/>
    </xf>
    <xf numFmtId="4" fontId="13" fillId="36" borderId="13" xfId="0" applyNumberFormat="1" applyFont="1" applyFill="1" applyBorder="1" applyAlignment="1">
      <alignment horizontal="center" vertical="center"/>
    </xf>
    <xf numFmtId="4" fontId="13" fillId="36" borderId="13" xfId="0" applyNumberFormat="1" applyFont="1" applyFill="1" applyBorder="1" applyAlignment="1">
      <alignment horizontal="center"/>
    </xf>
    <xf numFmtId="4" fontId="14" fillId="33" borderId="16" xfId="0" applyNumberFormat="1" applyFont="1" applyFill="1" applyBorder="1" applyAlignment="1">
      <alignment horizontal="center" vertical="center"/>
    </xf>
    <xf numFmtId="4" fontId="14" fillId="33" borderId="16" xfId="0" applyNumberFormat="1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vertical="center" wrapText="1"/>
    </xf>
    <xf numFmtId="4" fontId="14" fillId="33" borderId="10" xfId="0" applyNumberFormat="1" applyFont="1" applyFill="1" applyBorder="1" applyAlignment="1">
      <alignment vertical="center" wrapText="1"/>
    </xf>
    <xf numFmtId="4" fontId="14" fillId="33" borderId="12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vertical="center" wrapText="1"/>
    </xf>
    <xf numFmtId="4" fontId="14" fillId="33" borderId="12" xfId="0" applyNumberFormat="1" applyFont="1" applyFill="1" applyBorder="1" applyAlignment="1">
      <alignment vertical="center" wrapText="1"/>
    </xf>
    <xf numFmtId="4" fontId="14" fillId="33" borderId="17" xfId="0" applyNumberFormat="1" applyFont="1" applyFill="1" applyBorder="1" applyAlignment="1">
      <alignment horizontal="center" vertical="center"/>
    </xf>
    <xf numFmtId="4" fontId="14" fillId="33" borderId="11" xfId="0" applyNumberFormat="1" applyFont="1" applyFill="1" applyBorder="1" applyAlignment="1">
      <alignment horizontal="center" vertical="center"/>
    </xf>
    <xf numFmtId="4" fontId="14" fillId="33" borderId="12" xfId="0" applyNumberFormat="1" applyFont="1" applyFill="1" applyBorder="1" applyAlignment="1">
      <alignment horizontal="center" vertical="center"/>
    </xf>
    <xf numFmtId="4" fontId="14" fillId="33" borderId="13" xfId="0" applyNumberFormat="1" applyFont="1" applyFill="1" applyBorder="1" applyAlignment="1">
      <alignment horizontal="center" vertical="center"/>
    </xf>
    <xf numFmtId="4" fontId="63" fillId="33" borderId="10" xfId="0" applyNumberFormat="1" applyFont="1" applyFill="1" applyBorder="1" applyAlignment="1">
      <alignment horizontal="center" vertical="center"/>
    </xf>
    <xf numFmtId="4" fontId="14" fillId="33" borderId="16" xfId="0" applyNumberFormat="1" applyFont="1" applyFill="1" applyBorder="1" applyAlignment="1">
      <alignment vertical="center"/>
    </xf>
    <xf numFmtId="4" fontId="14" fillId="33" borderId="10" xfId="0" applyNumberFormat="1" applyFont="1" applyFill="1" applyBorder="1" applyAlignment="1">
      <alignment vertical="center"/>
    </xf>
    <xf numFmtId="4" fontId="14" fillId="33" borderId="16" xfId="0" applyNumberFormat="1" applyFont="1" applyFill="1" applyBorder="1" applyAlignment="1">
      <alignment vertical="center" wrapText="1"/>
    </xf>
    <xf numFmtId="4" fontId="14" fillId="33" borderId="13" xfId="0" applyNumberFormat="1" applyFont="1" applyFill="1" applyBorder="1" applyAlignment="1">
      <alignment vertical="center"/>
    </xf>
    <xf numFmtId="4" fontId="14" fillId="33" borderId="10" xfId="0" applyNumberFormat="1" applyFont="1" applyFill="1" applyBorder="1" applyAlignment="1">
      <alignment/>
    </xf>
    <xf numFmtId="4" fontId="14" fillId="0" borderId="17" xfId="0" applyNumberFormat="1" applyFont="1" applyFill="1" applyBorder="1" applyAlignment="1">
      <alignment vertical="center"/>
    </xf>
    <xf numFmtId="4" fontId="14" fillId="33" borderId="17" xfId="0" applyNumberFormat="1" applyFont="1" applyFill="1" applyBorder="1" applyAlignment="1">
      <alignment vertical="center"/>
    </xf>
    <xf numFmtId="4" fontId="64" fillId="0" borderId="14" xfId="0" applyNumberFormat="1" applyFont="1" applyFill="1" applyBorder="1" applyAlignment="1">
      <alignment horizontal="center" vertical="center"/>
    </xf>
    <xf numFmtId="4" fontId="64" fillId="0" borderId="14" xfId="0" applyNumberFormat="1" applyFont="1" applyFill="1" applyBorder="1" applyAlignment="1">
      <alignment horizontal="center" vertical="center" wrapText="1"/>
    </xf>
    <xf numFmtId="4" fontId="64" fillId="0" borderId="15" xfId="0" applyNumberFormat="1" applyFont="1" applyFill="1" applyBorder="1" applyAlignment="1">
      <alignment horizontal="center" vertical="center" wrapText="1"/>
    </xf>
    <xf numFmtId="4" fontId="64" fillId="0" borderId="11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4" fontId="64" fillId="0" borderId="13" xfId="0" applyNumberFormat="1" applyFont="1" applyFill="1" applyBorder="1" applyAlignment="1">
      <alignment horizontal="center" vertical="center" wrapText="1"/>
    </xf>
    <xf numFmtId="4" fontId="64" fillId="0" borderId="25" xfId="0" applyNumberFormat="1" applyFont="1" applyFill="1" applyBorder="1" applyAlignment="1">
      <alignment horizontal="center" vertical="center" wrapText="1"/>
    </xf>
    <xf numFmtId="4" fontId="64" fillId="0" borderId="12" xfId="0" applyNumberFormat="1" applyFont="1" applyFill="1" applyBorder="1" applyAlignment="1">
      <alignment horizontal="center" vertical="center" wrapText="1"/>
    </xf>
    <xf numFmtId="4" fontId="64" fillId="0" borderId="16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3" fillId="0" borderId="16" xfId="0" applyNumberFormat="1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vertical="center" wrapText="1"/>
    </xf>
    <xf numFmtId="4" fontId="13" fillId="0" borderId="13" xfId="0" applyNumberFormat="1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 horizontal="center"/>
    </xf>
    <xf numFmtId="4" fontId="14" fillId="37" borderId="16" xfId="0" applyNumberFormat="1" applyFont="1" applyFill="1" applyBorder="1" applyAlignment="1">
      <alignment horizontal="center" vertical="center"/>
    </xf>
    <xf numFmtId="4" fontId="14" fillId="37" borderId="11" xfId="0" applyNumberFormat="1" applyFont="1" applyFill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 wrapText="1"/>
    </xf>
    <xf numFmtId="4" fontId="13" fillId="36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61" fillId="0" borderId="0" xfId="0" applyNumberFormat="1" applyFont="1" applyFill="1" applyAlignment="1">
      <alignment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/>
    </xf>
    <xf numFmtId="4" fontId="8" fillId="0" borderId="1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center" vertical="center"/>
    </xf>
    <xf numFmtId="4" fontId="8" fillId="33" borderId="27" xfId="0" applyNumberFormat="1" applyFont="1" applyFill="1" applyBorder="1" applyAlignment="1">
      <alignment horizontal="center" vertical="center"/>
    </xf>
    <xf numFmtId="4" fontId="8" fillId="33" borderId="26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/>
    </xf>
    <xf numFmtId="4" fontId="14" fillId="33" borderId="13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 horizontal="center"/>
    </xf>
    <xf numFmtId="4" fontId="13" fillId="0" borderId="16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6" fillId="0" borderId="16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 horizontal="center" vertical="center"/>
    </xf>
    <xf numFmtId="4" fontId="14" fillId="37" borderId="13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4" fontId="63" fillId="0" borderId="28" xfId="0" applyNumberFormat="1" applyFont="1" applyFill="1" applyBorder="1" applyAlignment="1">
      <alignment horizontal="center" vertical="center"/>
    </xf>
    <xf numFmtId="4" fontId="14" fillId="33" borderId="28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4" fontId="13" fillId="36" borderId="28" xfId="0" applyNumberFormat="1" applyFont="1" applyFill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4" fontId="14" fillId="33" borderId="14" xfId="0" applyNumberFormat="1" applyFont="1" applyFill="1" applyBorder="1" applyAlignment="1">
      <alignment horizontal="center" vertical="center"/>
    </xf>
    <xf numFmtId="4" fontId="14" fillId="33" borderId="29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/>
    </xf>
    <xf numFmtId="4" fontId="14" fillId="0" borderId="16" xfId="0" applyNumberFormat="1" applyFont="1" applyFill="1" applyBorder="1" applyAlignment="1">
      <alignment horizontal="center"/>
    </xf>
    <xf numFmtId="4" fontId="14" fillId="0" borderId="30" xfId="0" applyNumberFormat="1" applyFont="1" applyFill="1" applyBorder="1" applyAlignment="1">
      <alignment horizontal="center" vertical="center"/>
    </xf>
    <xf numFmtId="4" fontId="13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4" fontId="14" fillId="35" borderId="28" xfId="0" applyNumberFormat="1" applyFont="1" applyFill="1" applyBorder="1" applyAlignment="1">
      <alignment horizontal="center" vertical="center" wrapText="1"/>
    </xf>
    <xf numFmtId="4" fontId="14" fillId="35" borderId="13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 wrapText="1"/>
    </xf>
    <xf numFmtId="4" fontId="14" fillId="35" borderId="13" xfId="0" applyNumberFormat="1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center" wrapText="1"/>
    </xf>
    <xf numFmtId="4" fontId="14" fillId="35" borderId="11" xfId="0" applyNumberFormat="1" applyFont="1" applyFill="1" applyBorder="1" applyAlignment="1">
      <alignment horizontal="center" vertical="center" wrapText="1"/>
    </xf>
    <xf numFmtId="4" fontId="63" fillId="0" borderId="13" xfId="0" applyNumberFormat="1" applyFont="1" applyFill="1" applyBorder="1" applyAlignment="1">
      <alignment vertical="center"/>
    </xf>
    <xf numFmtId="4" fontId="63" fillId="0" borderId="10" xfId="0" applyNumberFormat="1" applyFont="1" applyFill="1" applyBorder="1" applyAlignment="1">
      <alignment/>
    </xf>
    <xf numFmtId="4" fontId="63" fillId="0" borderId="13" xfId="0" applyNumberFormat="1" applyFont="1" applyFill="1" applyBorder="1" applyAlignment="1">
      <alignment/>
    </xf>
    <xf numFmtId="4" fontId="13" fillId="34" borderId="28" xfId="0" applyNumberFormat="1" applyFont="1" applyFill="1" applyBorder="1" applyAlignment="1">
      <alignment horizontal="center" vertical="center" wrapText="1"/>
    </xf>
    <xf numFmtId="4" fontId="13" fillId="34" borderId="13" xfId="0" applyNumberFormat="1" applyFont="1" applyFill="1" applyBorder="1" applyAlignment="1">
      <alignment horizontal="center" vertical="center" wrapText="1"/>
    </xf>
    <xf numFmtId="4" fontId="13" fillId="34" borderId="11" xfId="0" applyNumberFormat="1" applyFont="1" applyFill="1" applyBorder="1" applyAlignment="1">
      <alignment horizontal="center" vertical="center" wrapText="1"/>
    </xf>
    <xf numFmtId="4" fontId="13" fillId="33" borderId="28" xfId="0" applyNumberFormat="1" applyFont="1" applyFill="1" applyBorder="1" applyAlignment="1">
      <alignment horizontal="center" vertical="center"/>
    </xf>
    <xf numFmtId="4" fontId="13" fillId="33" borderId="13" xfId="0" applyNumberFormat="1" applyFont="1" applyFill="1" applyBorder="1" applyAlignment="1">
      <alignment vertical="center"/>
    </xf>
    <xf numFmtId="4" fontId="13" fillId="33" borderId="10" xfId="0" applyNumberFormat="1" applyFont="1" applyFill="1" applyBorder="1" applyAlignment="1">
      <alignment vertical="center"/>
    </xf>
    <xf numFmtId="4" fontId="13" fillId="33" borderId="1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 horizontal="center"/>
    </xf>
    <xf numFmtId="4" fontId="13" fillId="33" borderId="13" xfId="0" applyNumberFormat="1" applyFont="1" applyFill="1" applyBorder="1" applyAlignment="1">
      <alignment/>
    </xf>
    <xf numFmtId="4" fontId="13" fillId="33" borderId="13" xfId="0" applyNumberFormat="1" applyFont="1" applyFill="1" applyBorder="1" applyAlignment="1">
      <alignment horizontal="center" vertical="center"/>
    </xf>
    <xf numFmtId="4" fontId="13" fillId="33" borderId="11" xfId="0" applyNumberFormat="1" applyFont="1" applyFill="1" applyBorder="1" applyAlignment="1">
      <alignment horizontal="center" vertical="center"/>
    </xf>
    <xf numFmtId="4" fontId="13" fillId="34" borderId="28" xfId="0" applyNumberFormat="1" applyFont="1" applyFill="1" applyBorder="1" applyAlignment="1">
      <alignment horizontal="center" vertical="center"/>
    </xf>
    <xf numFmtId="4" fontId="13" fillId="34" borderId="13" xfId="0" applyNumberFormat="1" applyFont="1" applyFill="1" applyBorder="1" applyAlignment="1">
      <alignment horizontal="center" vertical="center"/>
    </xf>
    <xf numFmtId="4" fontId="13" fillId="34" borderId="11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top"/>
    </xf>
    <xf numFmtId="4" fontId="13" fillId="33" borderId="13" xfId="0" applyNumberFormat="1" applyFont="1" applyFill="1" applyBorder="1" applyAlignment="1">
      <alignment horizontal="center" vertical="top"/>
    </xf>
    <xf numFmtId="4" fontId="13" fillId="0" borderId="10" xfId="0" applyNumberFormat="1" applyFont="1" applyFill="1" applyBorder="1" applyAlignment="1">
      <alignment horizontal="center" vertical="top"/>
    </xf>
    <xf numFmtId="4" fontId="13" fillId="37" borderId="10" xfId="0" applyNumberFormat="1" applyFont="1" applyFill="1" applyBorder="1" applyAlignment="1">
      <alignment horizontal="center" vertical="center" wrapText="1"/>
    </xf>
    <xf numFmtId="4" fontId="14" fillId="34" borderId="28" xfId="0" applyNumberFormat="1" applyFont="1" applyFill="1" applyBorder="1" applyAlignment="1">
      <alignment horizontal="center" vertical="center"/>
    </xf>
    <xf numFmtId="4" fontId="14" fillId="34" borderId="13" xfId="0" applyNumberFormat="1" applyFont="1" applyFill="1" applyBorder="1" applyAlignment="1">
      <alignment vertical="center"/>
    </xf>
    <xf numFmtId="4" fontId="14" fillId="34" borderId="10" xfId="0" applyNumberFormat="1" applyFont="1" applyFill="1" applyBorder="1" applyAlignment="1">
      <alignment vertical="center"/>
    </xf>
    <xf numFmtId="4" fontId="14" fillId="34" borderId="10" xfId="0" applyNumberFormat="1" applyFont="1" applyFill="1" applyBorder="1" applyAlignment="1">
      <alignment/>
    </xf>
    <xf numFmtId="4" fontId="14" fillId="34" borderId="10" xfId="0" applyNumberFormat="1" applyFont="1" applyFill="1" applyBorder="1" applyAlignment="1">
      <alignment horizontal="center"/>
    </xf>
    <xf numFmtId="4" fontId="14" fillId="34" borderId="13" xfId="0" applyNumberFormat="1" applyFont="1" applyFill="1" applyBorder="1" applyAlignment="1">
      <alignment/>
    </xf>
    <xf numFmtId="4" fontId="14" fillId="34" borderId="13" xfId="0" applyNumberFormat="1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 horizontal="center" vertical="center"/>
    </xf>
    <xf numFmtId="4" fontId="13" fillId="38" borderId="28" xfId="0" applyNumberFormat="1" applyFont="1" applyFill="1" applyBorder="1" applyAlignment="1">
      <alignment horizontal="center" vertical="center" wrapText="1"/>
    </xf>
    <xf numFmtId="4" fontId="13" fillId="38" borderId="13" xfId="0" applyNumberFormat="1" applyFont="1" applyFill="1" applyBorder="1" applyAlignment="1">
      <alignment horizontal="center" vertical="center" wrapText="1"/>
    </xf>
    <xf numFmtId="4" fontId="13" fillId="38" borderId="10" xfId="0" applyNumberFormat="1" applyFont="1" applyFill="1" applyBorder="1" applyAlignment="1">
      <alignment horizontal="center" vertical="center" wrapText="1"/>
    </xf>
    <xf numFmtId="4" fontId="13" fillId="38" borderId="11" xfId="0" applyNumberFormat="1" applyFont="1" applyFill="1" applyBorder="1" applyAlignment="1">
      <alignment horizontal="center" vertical="center" wrapText="1"/>
    </xf>
    <xf numFmtId="4" fontId="63" fillId="33" borderId="28" xfId="0" applyNumberFormat="1" applyFont="1" applyFill="1" applyBorder="1" applyAlignment="1">
      <alignment horizontal="center" vertical="center"/>
    </xf>
    <xf numFmtId="4" fontId="63" fillId="33" borderId="13" xfId="0" applyNumberFormat="1" applyFont="1" applyFill="1" applyBorder="1" applyAlignment="1">
      <alignment vertical="center"/>
    </xf>
    <xf numFmtId="4" fontId="63" fillId="33" borderId="10" xfId="0" applyNumberFormat="1" applyFont="1" applyFill="1" applyBorder="1" applyAlignment="1">
      <alignment vertical="center"/>
    </xf>
    <xf numFmtId="4" fontId="63" fillId="33" borderId="10" xfId="0" applyNumberFormat="1" applyFont="1" applyFill="1" applyBorder="1" applyAlignment="1">
      <alignment/>
    </xf>
    <xf numFmtId="4" fontId="63" fillId="33" borderId="13" xfId="0" applyNumberFormat="1" applyFont="1" applyFill="1" applyBorder="1" applyAlignment="1">
      <alignment/>
    </xf>
    <xf numFmtId="4" fontId="63" fillId="33" borderId="13" xfId="0" applyNumberFormat="1" applyFont="1" applyFill="1" applyBorder="1" applyAlignment="1">
      <alignment horizontal="center" vertical="center"/>
    </xf>
    <xf numFmtId="4" fontId="63" fillId="33" borderId="11" xfId="0" applyNumberFormat="1" applyFont="1" applyFill="1" applyBorder="1" applyAlignment="1">
      <alignment horizontal="center" vertical="center"/>
    </xf>
    <xf numFmtId="4" fontId="13" fillId="33" borderId="13" xfId="0" applyNumberFormat="1" applyFont="1" applyFill="1" applyBorder="1" applyAlignment="1">
      <alignment horizontal="center"/>
    </xf>
    <xf numFmtId="4" fontId="14" fillId="34" borderId="13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/>
    </xf>
    <xf numFmtId="4" fontId="14" fillId="33" borderId="13" xfId="0" applyNumberFormat="1" applyFont="1" applyFill="1" applyBorder="1" applyAlignment="1">
      <alignment/>
    </xf>
    <xf numFmtId="4" fontId="63" fillId="33" borderId="10" xfId="0" applyNumberFormat="1" applyFont="1" applyFill="1" applyBorder="1" applyAlignment="1">
      <alignment/>
    </xf>
    <xf numFmtId="4" fontId="63" fillId="33" borderId="10" xfId="0" applyNumberFormat="1" applyFont="1" applyFill="1" applyBorder="1" applyAlignment="1">
      <alignment horizontal="center"/>
    </xf>
    <xf numFmtId="4" fontId="63" fillId="33" borderId="13" xfId="0" applyNumberFormat="1" applyFont="1" applyFill="1" applyBorder="1" applyAlignment="1">
      <alignment/>
    </xf>
    <xf numFmtId="4" fontId="63" fillId="33" borderId="13" xfId="0" applyNumberFormat="1" applyFont="1" applyFill="1" applyBorder="1" applyAlignment="1">
      <alignment horizontal="center"/>
    </xf>
    <xf numFmtId="4" fontId="13" fillId="39" borderId="28" xfId="0" applyNumberFormat="1" applyFont="1" applyFill="1" applyBorder="1" applyAlignment="1">
      <alignment horizontal="center" vertical="center"/>
    </xf>
    <xf numFmtId="4" fontId="13" fillId="39" borderId="13" xfId="0" applyNumberFormat="1" applyFont="1" applyFill="1" applyBorder="1" applyAlignment="1">
      <alignment horizontal="center" vertical="center"/>
    </xf>
    <xf numFmtId="4" fontId="13" fillId="39" borderId="10" xfId="0" applyNumberFormat="1" applyFont="1" applyFill="1" applyBorder="1" applyAlignment="1">
      <alignment horizontal="center" vertical="center"/>
    </xf>
    <xf numFmtId="4" fontId="13" fillId="39" borderId="11" xfId="0" applyNumberFormat="1" applyFont="1" applyFill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4" fontId="14" fillId="0" borderId="14" xfId="0" applyNumberFormat="1" applyFont="1" applyFill="1" applyBorder="1" applyAlignment="1">
      <alignment horizontal="center" vertical="center"/>
    </xf>
    <xf numFmtId="4" fontId="13" fillId="19" borderId="10" xfId="0" applyNumberFormat="1" applyFont="1" applyFill="1" applyBorder="1" applyAlignment="1">
      <alignment horizontal="center" vertical="center" wrapText="1"/>
    </xf>
    <xf numFmtId="4" fontId="14" fillId="19" borderId="13" xfId="0" applyNumberFormat="1" applyFont="1" applyFill="1" applyBorder="1" applyAlignment="1">
      <alignment horizontal="center" vertical="center"/>
    </xf>
    <xf numFmtId="4" fontId="14" fillId="19" borderId="10" xfId="0" applyNumberFormat="1" applyFont="1" applyFill="1" applyBorder="1" applyAlignment="1">
      <alignment horizontal="center" vertical="center"/>
    </xf>
    <xf numFmtId="4" fontId="14" fillId="19" borderId="10" xfId="0" applyNumberFormat="1" applyFont="1" applyFill="1" applyBorder="1" applyAlignment="1">
      <alignment horizontal="center"/>
    </xf>
    <xf numFmtId="4" fontId="14" fillId="19" borderId="13" xfId="0" applyNumberFormat="1" applyFont="1" applyFill="1" applyBorder="1" applyAlignment="1">
      <alignment horizontal="center"/>
    </xf>
    <xf numFmtId="4" fontId="13" fillId="19" borderId="10" xfId="0" applyNumberFormat="1" applyFont="1" applyFill="1" applyBorder="1" applyAlignment="1">
      <alignment horizontal="center" vertical="center"/>
    </xf>
    <xf numFmtId="4" fontId="63" fillId="19" borderId="10" xfId="0" applyNumberFormat="1" applyFont="1" applyFill="1" applyBorder="1" applyAlignment="1">
      <alignment horizontal="center" vertical="center"/>
    </xf>
    <xf numFmtId="4" fontId="14" fillId="37" borderId="17" xfId="0" applyNumberFormat="1" applyFont="1" applyFill="1" applyBorder="1" applyAlignment="1">
      <alignment horizontal="center" vertical="center"/>
    </xf>
    <xf numFmtId="4" fontId="14" fillId="19" borderId="11" xfId="0" applyNumberFormat="1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4" fontId="14" fillId="0" borderId="30" xfId="0" applyNumberFormat="1" applyFont="1" applyFill="1" applyBorder="1" applyAlignment="1">
      <alignment vertical="center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33" xfId="0" applyNumberFormat="1" applyFont="1" applyFill="1" applyBorder="1" applyAlignment="1">
      <alignment horizontal="center" vertical="center" wrapText="1"/>
    </xf>
    <xf numFmtId="4" fontId="13" fillId="0" borderId="34" xfId="0" applyNumberFormat="1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4" fontId="14" fillId="0" borderId="24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8" fillId="33" borderId="15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vertical="center"/>
    </xf>
    <xf numFmtId="4" fontId="14" fillId="0" borderId="14" xfId="0" applyNumberFormat="1" applyFont="1" applyFill="1" applyBorder="1" applyAlignment="1">
      <alignment vertical="center" wrapText="1"/>
    </xf>
    <xf numFmtId="4" fontId="14" fillId="0" borderId="15" xfId="0" applyNumberFormat="1" applyFont="1" applyFill="1" applyBorder="1" applyAlignment="1">
      <alignment vertical="center" wrapText="1"/>
    </xf>
    <xf numFmtId="4" fontId="14" fillId="0" borderId="26" xfId="0" applyNumberFormat="1" applyFont="1" applyFill="1" applyBorder="1" applyAlignment="1">
      <alignment vertical="center" wrapText="1"/>
    </xf>
    <xf numFmtId="4" fontId="14" fillId="0" borderId="27" xfId="0" applyNumberFormat="1" applyFont="1" applyFill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vertical="center" wrapText="1"/>
    </xf>
    <xf numFmtId="4" fontId="14" fillId="0" borderId="25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4" fontId="14" fillId="0" borderId="36" xfId="0" applyNumberFormat="1" applyFont="1" applyFill="1" applyBorder="1" applyAlignment="1">
      <alignment vertical="center"/>
    </xf>
    <xf numFmtId="4" fontId="14" fillId="0" borderId="26" xfId="0" applyNumberFormat="1" applyFont="1" applyFill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/>
    </xf>
    <xf numFmtId="4" fontId="14" fillId="0" borderId="29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 horizontal="center"/>
    </xf>
    <xf numFmtId="4" fontId="14" fillId="0" borderId="25" xfId="0" applyNumberFormat="1" applyFont="1" applyFill="1" applyBorder="1" applyAlignment="1">
      <alignment/>
    </xf>
    <xf numFmtId="4" fontId="14" fillId="19" borderId="14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left" vertical="center" wrapText="1"/>
    </xf>
    <xf numFmtId="4" fontId="14" fillId="0" borderId="33" xfId="0" applyNumberFormat="1" applyFont="1" applyFill="1" applyBorder="1" applyAlignment="1">
      <alignment vertical="center"/>
    </xf>
    <xf numFmtId="4" fontId="14" fillId="0" borderId="33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 wrapText="1"/>
    </xf>
    <xf numFmtId="4" fontId="13" fillId="0" borderId="38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left" vertical="center" wrapText="1"/>
    </xf>
    <xf numFmtId="4" fontId="14" fillId="0" borderId="40" xfId="0" applyNumberFormat="1" applyFont="1" applyFill="1" applyBorder="1" applyAlignment="1">
      <alignment horizontal="center" vertical="center"/>
    </xf>
    <xf numFmtId="4" fontId="14" fillId="0" borderId="40" xfId="0" applyNumberFormat="1" applyFont="1" applyFill="1" applyBorder="1" applyAlignment="1">
      <alignment vertical="center"/>
    </xf>
    <xf numFmtId="4" fontId="13" fillId="0" borderId="41" xfId="0" applyNumberFormat="1" applyFont="1" applyFill="1" applyBorder="1" applyAlignment="1">
      <alignment horizontal="center" vertical="center" wrapText="1"/>
    </xf>
    <xf numFmtId="4" fontId="13" fillId="0" borderId="42" xfId="0" applyNumberFormat="1" applyFont="1" applyFill="1" applyBorder="1" applyAlignment="1">
      <alignment horizontal="center" vertical="center" wrapText="1"/>
    </xf>
    <xf numFmtId="4" fontId="13" fillId="0" borderId="39" xfId="0" applyNumberFormat="1" applyFont="1" applyFill="1" applyBorder="1" applyAlignment="1">
      <alignment horizontal="center" vertical="center" wrapText="1"/>
    </xf>
    <xf numFmtId="4" fontId="13" fillId="0" borderId="40" xfId="0" applyNumberFormat="1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center" vertical="center" wrapText="1"/>
    </xf>
    <xf numFmtId="4" fontId="13" fillId="0" borderId="44" xfId="0" applyNumberFormat="1" applyFont="1" applyFill="1" applyBorder="1" applyAlignment="1">
      <alignment horizontal="center" vertical="center" wrapText="1"/>
    </xf>
    <xf numFmtId="4" fontId="64" fillId="0" borderId="26" xfId="0" applyNumberFormat="1" applyFont="1" applyFill="1" applyBorder="1" applyAlignment="1">
      <alignment horizontal="center" vertical="center" wrapText="1"/>
    </xf>
    <xf numFmtId="4" fontId="63" fillId="0" borderId="27" xfId="0" applyNumberFormat="1" applyFont="1" applyFill="1" applyBorder="1" applyAlignment="1">
      <alignment horizontal="center" vertical="center" wrapText="1"/>
    </xf>
    <xf numFmtId="4" fontId="64" fillId="0" borderId="27" xfId="0" applyNumberFormat="1" applyFont="1" applyFill="1" applyBorder="1" applyAlignment="1">
      <alignment horizontal="center" vertical="center" wrapText="1"/>
    </xf>
    <xf numFmtId="4" fontId="14" fillId="0" borderId="29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3" fillId="19" borderId="14" xfId="0" applyNumberFormat="1" applyFont="1" applyFill="1" applyBorder="1" applyAlignment="1">
      <alignment horizontal="center" vertical="center" wrapText="1"/>
    </xf>
    <xf numFmtId="4" fontId="63" fillId="0" borderId="14" xfId="0" applyNumberFormat="1" applyFont="1" applyFill="1" applyBorder="1" applyAlignment="1">
      <alignment horizontal="center" vertical="center"/>
    </xf>
    <xf numFmtId="4" fontId="63" fillId="0" borderId="26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left" vertical="center" wrapText="1"/>
    </xf>
    <xf numFmtId="4" fontId="13" fillId="0" borderId="33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vertical="center"/>
    </xf>
    <xf numFmtId="4" fontId="13" fillId="0" borderId="30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vertical="center"/>
    </xf>
    <xf numFmtId="4" fontId="13" fillId="0" borderId="30" xfId="0" applyNumberFormat="1" applyFont="1" applyFill="1" applyBorder="1" applyAlignment="1">
      <alignment vertical="center" wrapText="1"/>
    </xf>
    <xf numFmtId="4" fontId="13" fillId="0" borderId="33" xfId="0" applyNumberFormat="1" applyFont="1" applyFill="1" applyBorder="1" applyAlignment="1">
      <alignment vertical="center" wrapText="1"/>
    </xf>
    <xf numFmtId="4" fontId="13" fillId="0" borderId="38" xfId="0" applyNumberFormat="1" applyFont="1" applyFill="1" applyBorder="1" applyAlignment="1">
      <alignment vertical="center" wrapText="1"/>
    </xf>
    <xf numFmtId="4" fontId="13" fillId="0" borderId="45" xfId="0" applyNumberFormat="1" applyFont="1" applyFill="1" applyBorder="1" applyAlignment="1">
      <alignment horizontal="center" vertical="center" wrapText="1"/>
    </xf>
    <xf numFmtId="4" fontId="13" fillId="0" borderId="34" xfId="0" applyNumberFormat="1" applyFont="1" applyFill="1" applyBorder="1" applyAlignment="1">
      <alignment vertical="center" wrapText="1"/>
    </xf>
    <xf numFmtId="4" fontId="13" fillId="0" borderId="34" xfId="0" applyNumberFormat="1" applyFont="1" applyFill="1" applyBorder="1" applyAlignment="1">
      <alignment vertical="center"/>
    </xf>
    <xf numFmtId="4" fontId="13" fillId="0" borderId="38" xfId="0" applyNumberFormat="1" applyFont="1" applyFill="1" applyBorder="1" applyAlignment="1">
      <alignment horizontal="center" vertical="center"/>
    </xf>
    <xf numFmtId="4" fontId="13" fillId="0" borderId="45" xfId="0" applyNumberFormat="1" applyFont="1" applyFill="1" applyBorder="1" applyAlignment="1">
      <alignment horizontal="center" vertical="center"/>
    </xf>
    <xf numFmtId="4" fontId="13" fillId="0" borderId="34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/>
    </xf>
    <xf numFmtId="4" fontId="13" fillId="0" borderId="30" xfId="0" applyNumberFormat="1" applyFont="1" applyFill="1" applyBorder="1" applyAlignment="1">
      <alignment horizontal="center"/>
    </xf>
    <xf numFmtId="4" fontId="13" fillId="0" borderId="34" xfId="0" applyNumberFormat="1" applyFont="1" applyFill="1" applyBorder="1" applyAlignment="1">
      <alignment/>
    </xf>
    <xf numFmtId="4" fontId="13" fillId="19" borderId="30" xfId="0" applyNumberFormat="1" applyFont="1" applyFill="1" applyBorder="1" applyAlignment="1">
      <alignment horizontal="center" vertical="center"/>
    </xf>
    <xf numFmtId="4" fontId="13" fillId="0" borderId="46" xfId="0" applyNumberFormat="1" applyFont="1" applyFill="1" applyBorder="1" applyAlignment="1">
      <alignment horizontal="center" vertical="center" wrapText="1"/>
    </xf>
    <xf numFmtId="4" fontId="8" fillId="33" borderId="15" xfId="0" applyNumberFormat="1" applyFont="1" applyFill="1" applyBorder="1" applyAlignment="1">
      <alignment horizontal="left" vertical="center" wrapText="1"/>
    </xf>
    <xf numFmtId="4" fontId="14" fillId="33" borderId="15" xfId="0" applyNumberFormat="1" applyFont="1" applyFill="1" applyBorder="1" applyAlignment="1">
      <alignment horizontal="center" vertical="center"/>
    </xf>
    <xf numFmtId="4" fontId="14" fillId="33" borderId="15" xfId="0" applyNumberFormat="1" applyFont="1" applyFill="1" applyBorder="1" applyAlignment="1">
      <alignment vertical="center"/>
    </xf>
    <xf numFmtId="4" fontId="14" fillId="33" borderId="14" xfId="0" applyNumberFormat="1" applyFont="1" applyFill="1" applyBorder="1" applyAlignment="1">
      <alignment horizontal="center" vertical="center" wrapText="1"/>
    </xf>
    <xf numFmtId="4" fontId="14" fillId="33" borderId="14" xfId="0" applyNumberFormat="1" applyFont="1" applyFill="1" applyBorder="1" applyAlignment="1">
      <alignment vertical="center"/>
    </xf>
    <xf numFmtId="4" fontId="14" fillId="33" borderId="14" xfId="0" applyNumberFormat="1" applyFont="1" applyFill="1" applyBorder="1" applyAlignment="1">
      <alignment vertical="center" wrapText="1"/>
    </xf>
    <xf numFmtId="4" fontId="14" fillId="33" borderId="15" xfId="0" applyNumberFormat="1" applyFont="1" applyFill="1" applyBorder="1" applyAlignment="1">
      <alignment vertical="center" wrapText="1"/>
    </xf>
    <xf numFmtId="4" fontId="14" fillId="33" borderId="26" xfId="0" applyNumberFormat="1" applyFont="1" applyFill="1" applyBorder="1" applyAlignment="1">
      <alignment vertical="center" wrapText="1"/>
    </xf>
    <xf numFmtId="4" fontId="14" fillId="33" borderId="27" xfId="0" applyNumberFormat="1" applyFont="1" applyFill="1" applyBorder="1" applyAlignment="1">
      <alignment horizontal="center" vertical="center" wrapText="1"/>
    </xf>
    <xf numFmtId="4" fontId="14" fillId="33" borderId="25" xfId="0" applyNumberFormat="1" applyFont="1" applyFill="1" applyBorder="1" applyAlignment="1">
      <alignment vertical="center" wrapText="1"/>
    </xf>
    <xf numFmtId="4" fontId="14" fillId="33" borderId="25" xfId="0" applyNumberFormat="1" applyFont="1" applyFill="1" applyBorder="1" applyAlignment="1">
      <alignment vertical="center"/>
    </xf>
    <xf numFmtId="4" fontId="14" fillId="37" borderId="14" xfId="0" applyNumberFormat="1" applyFont="1" applyFill="1" applyBorder="1" applyAlignment="1">
      <alignment horizontal="center" vertical="center"/>
    </xf>
    <xf numFmtId="4" fontId="14" fillId="33" borderId="26" xfId="0" applyNumberFormat="1" applyFont="1" applyFill="1" applyBorder="1" applyAlignment="1">
      <alignment horizontal="center" vertical="center"/>
    </xf>
    <xf numFmtId="4" fontId="14" fillId="33" borderId="27" xfId="0" applyNumberFormat="1" applyFont="1" applyFill="1" applyBorder="1" applyAlignment="1">
      <alignment horizontal="center" vertical="center"/>
    </xf>
    <xf numFmtId="4" fontId="14" fillId="33" borderId="25" xfId="0" applyNumberFormat="1" applyFont="1" applyFill="1" applyBorder="1" applyAlignment="1">
      <alignment horizontal="center" vertical="center"/>
    </xf>
    <xf numFmtId="4" fontId="14" fillId="37" borderId="15" xfId="0" applyNumberFormat="1" applyFont="1" applyFill="1" applyBorder="1" applyAlignment="1">
      <alignment horizontal="center" vertical="center"/>
    </xf>
    <xf numFmtId="4" fontId="14" fillId="33" borderId="14" xfId="0" applyNumberFormat="1" applyFont="1" applyFill="1" applyBorder="1" applyAlignment="1">
      <alignment/>
    </xf>
    <xf numFmtId="4" fontId="14" fillId="33" borderId="14" xfId="0" applyNumberFormat="1" applyFont="1" applyFill="1" applyBorder="1" applyAlignment="1">
      <alignment horizontal="center"/>
    </xf>
    <xf numFmtId="4" fontId="14" fillId="33" borderId="25" xfId="0" applyNumberFormat="1" applyFont="1" applyFill="1" applyBorder="1" applyAlignment="1">
      <alignment/>
    </xf>
    <xf numFmtId="4" fontId="8" fillId="0" borderId="33" xfId="0" applyNumberFormat="1" applyFont="1" applyFill="1" applyBorder="1" applyAlignment="1">
      <alignment horizontal="center" vertical="center" wrapText="1"/>
    </xf>
    <xf numFmtId="4" fontId="14" fillId="0" borderId="30" xfId="0" applyNumberFormat="1" applyFont="1" applyFill="1" applyBorder="1" applyAlignment="1">
      <alignment horizontal="center" vertical="center" wrapText="1"/>
    </xf>
    <xf numFmtId="4" fontId="14" fillId="0" borderId="30" xfId="0" applyNumberFormat="1" applyFont="1" applyFill="1" applyBorder="1" applyAlignment="1">
      <alignment vertical="center" wrapText="1"/>
    </xf>
    <xf numFmtId="4" fontId="14" fillId="0" borderId="33" xfId="0" applyNumberFormat="1" applyFont="1" applyFill="1" applyBorder="1" applyAlignment="1">
      <alignment vertical="center" wrapText="1"/>
    </xf>
    <xf numFmtId="4" fontId="14" fillId="0" borderId="38" xfId="0" applyNumberFormat="1" applyFont="1" applyFill="1" applyBorder="1" applyAlignment="1">
      <alignment vertical="center" wrapText="1"/>
    </xf>
    <xf numFmtId="4" fontId="14" fillId="0" borderId="45" xfId="0" applyNumberFormat="1" applyFont="1" applyFill="1" applyBorder="1" applyAlignment="1">
      <alignment horizontal="center" vertical="center" wrapText="1"/>
    </xf>
    <xf numFmtId="4" fontId="14" fillId="0" borderId="34" xfId="0" applyNumberFormat="1" applyFont="1" applyFill="1" applyBorder="1" applyAlignment="1">
      <alignment vertical="center" wrapText="1"/>
    </xf>
    <xf numFmtId="4" fontId="14" fillId="0" borderId="34" xfId="0" applyNumberFormat="1" applyFont="1" applyFill="1" applyBorder="1" applyAlignment="1">
      <alignment vertical="center"/>
    </xf>
    <xf numFmtId="4" fontId="14" fillId="0" borderId="38" xfId="0" applyNumberFormat="1" applyFont="1" applyFill="1" applyBorder="1" applyAlignment="1">
      <alignment horizontal="center" vertical="center"/>
    </xf>
    <xf numFmtId="4" fontId="14" fillId="0" borderId="45" xfId="0" applyNumberFormat="1" applyFont="1" applyFill="1" applyBorder="1" applyAlignment="1">
      <alignment horizontal="center" vertical="center"/>
    </xf>
    <xf numFmtId="4" fontId="14" fillId="0" borderId="34" xfId="0" applyNumberFormat="1" applyFont="1" applyFill="1" applyBorder="1" applyAlignment="1">
      <alignment horizontal="center" vertical="center"/>
    </xf>
    <xf numFmtId="4" fontId="14" fillId="0" borderId="37" xfId="0" applyNumberFormat="1" applyFont="1" applyFill="1" applyBorder="1" applyAlignment="1">
      <alignment horizontal="center" vertical="center"/>
    </xf>
    <xf numFmtId="4" fontId="14" fillId="0" borderId="30" xfId="0" applyNumberFormat="1" applyFont="1" applyFill="1" applyBorder="1" applyAlignment="1">
      <alignment/>
    </xf>
    <xf numFmtId="4" fontId="14" fillId="0" borderId="30" xfId="0" applyNumberFormat="1" applyFont="1" applyFill="1" applyBorder="1" applyAlignment="1">
      <alignment horizontal="center"/>
    </xf>
    <xf numFmtId="4" fontId="14" fillId="0" borderId="34" xfId="0" applyNumberFormat="1" applyFont="1" applyFill="1" applyBorder="1" applyAlignment="1">
      <alignment/>
    </xf>
    <xf numFmtId="4" fontId="14" fillId="19" borderId="30" xfId="0" applyNumberFormat="1" applyFont="1" applyFill="1" applyBorder="1" applyAlignment="1">
      <alignment horizontal="center" vertical="center"/>
    </xf>
    <xf numFmtId="4" fontId="14" fillId="19" borderId="16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" fontId="14" fillId="0" borderId="24" xfId="0" applyNumberFormat="1" applyFont="1" applyFill="1" applyBorder="1" applyAlignment="1">
      <alignment vertical="center" wrapText="1"/>
    </xf>
    <xf numFmtId="4" fontId="14" fillId="0" borderId="17" xfId="0" applyNumberFormat="1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horizontal="center" wrapText="1"/>
    </xf>
    <xf numFmtId="0" fontId="12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4" fontId="14" fillId="33" borderId="27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13" fillId="38" borderId="10" xfId="0" applyNumberFormat="1" applyFont="1" applyFill="1" applyBorder="1" applyAlignment="1">
      <alignment horizontal="center" vertical="center"/>
    </xf>
    <xf numFmtId="4" fontId="14" fillId="37" borderId="25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wrapText="1"/>
    </xf>
    <xf numFmtId="0" fontId="15" fillId="0" borderId="47" xfId="0" applyNumberFormat="1" applyFont="1" applyFill="1" applyBorder="1" applyAlignment="1">
      <alignment/>
    </xf>
    <xf numFmtId="0" fontId="11" fillId="33" borderId="11" xfId="0" applyNumberFormat="1" applyFont="1" applyFill="1" applyBorder="1" applyAlignment="1">
      <alignment wrapText="1"/>
    </xf>
    <xf numFmtId="0" fontId="15" fillId="0" borderId="38" xfId="0" applyNumberFormat="1" applyFont="1" applyFill="1" applyBorder="1" applyAlignment="1">
      <alignment wrapText="1"/>
    </xf>
    <xf numFmtId="0" fontId="15" fillId="0" borderId="11" xfId="0" applyNumberFormat="1" applyFont="1" applyFill="1" applyBorder="1" applyAlignment="1">
      <alignment wrapText="1"/>
    </xf>
    <xf numFmtId="0" fontId="11" fillId="33" borderId="18" xfId="0" applyNumberFormat="1" applyFont="1" applyFill="1" applyBorder="1" applyAlignment="1">
      <alignment wrapText="1"/>
    </xf>
    <xf numFmtId="0" fontId="11" fillId="0" borderId="38" xfId="0" applyNumberFormat="1" applyFont="1" applyFill="1" applyBorder="1" applyAlignment="1">
      <alignment wrapText="1"/>
    </xf>
    <xf numFmtId="0" fontId="11" fillId="0" borderId="11" xfId="0" applyNumberFormat="1" applyFont="1" applyFill="1" applyBorder="1" applyAlignment="1">
      <alignment/>
    </xf>
    <xf numFmtId="0" fontId="15" fillId="33" borderId="11" xfId="0" applyNumberFormat="1" applyFont="1" applyFill="1" applyBorder="1" applyAlignment="1">
      <alignment/>
    </xf>
    <xf numFmtId="0" fontId="12" fillId="0" borderId="33" xfId="0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wrapText="1"/>
    </xf>
    <xf numFmtId="4" fontId="8" fillId="0" borderId="13" xfId="0" applyNumberFormat="1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wrapText="1"/>
    </xf>
    <xf numFmtId="0" fontId="11" fillId="33" borderId="10" xfId="0" applyNumberFormat="1" applyFont="1" applyFill="1" applyBorder="1" applyAlignment="1">
      <alignment wrapText="1"/>
    </xf>
    <xf numFmtId="0" fontId="15" fillId="0" borderId="48" xfId="0" applyNumberFormat="1" applyFont="1" applyFill="1" applyBorder="1" applyAlignment="1">
      <alignment/>
    </xf>
    <xf numFmtId="0" fontId="11" fillId="33" borderId="16" xfId="0" applyNumberFormat="1" applyFont="1" applyFill="1" applyBorder="1" applyAlignment="1">
      <alignment wrapText="1"/>
    </xf>
    <xf numFmtId="0" fontId="65" fillId="0" borderId="10" xfId="0" applyFont="1" applyFill="1" applyBorder="1" applyAlignment="1">
      <alignment vertical="distributed" wrapText="1"/>
    </xf>
    <xf numFmtId="4" fontId="3" fillId="34" borderId="13" xfId="0" applyNumberFormat="1" applyFont="1" applyFill="1" applyBorder="1" applyAlignment="1">
      <alignment horizontal="left" vertical="center" wrapText="1"/>
    </xf>
    <xf numFmtId="4" fontId="3" fillId="35" borderId="13" xfId="0" applyNumberFormat="1" applyFont="1" applyFill="1" applyBorder="1" applyAlignment="1">
      <alignment horizontal="left" vertical="center" wrapText="1"/>
    </xf>
    <xf numFmtId="4" fontId="8" fillId="34" borderId="13" xfId="0" applyNumberFormat="1" applyFont="1" applyFill="1" applyBorder="1" applyAlignment="1">
      <alignment horizontal="left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8" fillId="39" borderId="13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/>
    </xf>
    <xf numFmtId="0" fontId="65" fillId="0" borderId="13" xfId="0" applyFont="1" applyFill="1" applyBorder="1" applyAlignment="1">
      <alignment vertical="distributed" wrapText="1"/>
    </xf>
    <xf numFmtId="0" fontId="15" fillId="33" borderId="10" xfId="0" applyNumberFormat="1" applyFont="1" applyFill="1" applyBorder="1" applyAlignment="1">
      <alignment vertical="distributed" wrapText="1"/>
    </xf>
    <xf numFmtId="0" fontId="11" fillId="0" borderId="49" xfId="0" applyNumberFormat="1" applyFont="1" applyFill="1" applyBorder="1" applyAlignment="1">
      <alignment wrapText="1"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0" fontId="11" fillId="0" borderId="10" xfId="0" applyNumberFormat="1" applyFont="1" applyBorder="1" applyAlignment="1">
      <alignment wrapText="1"/>
    </xf>
    <xf numFmtId="0" fontId="11" fillId="0" borderId="47" xfId="0" applyNumberFormat="1" applyFont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4" fontId="8" fillId="0" borderId="0" xfId="0" applyNumberFormat="1" applyFont="1" applyFill="1" applyAlignment="1">
      <alignment horizontal="center"/>
    </xf>
    <xf numFmtId="0" fontId="11" fillId="0" borderId="47" xfId="0" applyNumberFormat="1" applyFont="1" applyBorder="1" applyAlignment="1">
      <alignment horizontal="center" wrapText="1"/>
    </xf>
    <xf numFmtId="4" fontId="8" fillId="0" borderId="0" xfId="0" applyNumberFormat="1" applyFont="1" applyFill="1" applyBorder="1" applyAlignment="1">
      <alignment/>
    </xf>
    <xf numFmtId="0" fontId="11" fillId="0" borderId="16" xfId="0" applyNumberFormat="1" applyFont="1" applyBorder="1" applyAlignment="1">
      <alignment wrapText="1"/>
    </xf>
    <xf numFmtId="4" fontId="3" fillId="35" borderId="0" xfId="0" applyNumberFormat="1" applyFont="1" applyFill="1" applyAlignment="1">
      <alignment/>
    </xf>
    <xf numFmtId="0" fontId="11" fillId="0" borderId="10" xfId="0" applyNumberFormat="1" applyFont="1" applyBorder="1" applyAlignment="1">
      <alignment/>
    </xf>
    <xf numFmtId="4" fontId="8" fillId="35" borderId="0" xfId="0" applyNumberFormat="1" applyFont="1" applyFill="1" applyAlignment="1">
      <alignment/>
    </xf>
    <xf numFmtId="4" fontId="8" fillId="33" borderId="10" xfId="0" applyNumberFormat="1" applyFont="1" applyFill="1" applyBorder="1" applyAlignment="1">
      <alignment/>
    </xf>
    <xf numFmtId="4" fontId="8" fillId="19" borderId="10" xfId="0" applyNumberFormat="1" applyFont="1" applyFill="1" applyBorder="1" applyAlignment="1">
      <alignment/>
    </xf>
    <xf numFmtId="4" fontId="6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42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8" fillId="38" borderId="0" xfId="0" applyNumberFormat="1" applyFont="1" applyFill="1" applyAlignment="1">
      <alignment/>
    </xf>
    <xf numFmtId="4" fontId="8" fillId="39" borderId="0" xfId="0" applyNumberFormat="1" applyFont="1" applyFill="1" applyAlignment="1">
      <alignment/>
    </xf>
    <xf numFmtId="4" fontId="8" fillId="36" borderId="0" xfId="0" applyNumberFormat="1" applyFont="1" applyFill="1" applyAlignment="1">
      <alignment/>
    </xf>
    <xf numFmtId="4" fontId="8" fillId="33" borderId="10" xfId="0" applyNumberFormat="1" applyFont="1" applyFill="1" applyBorder="1" applyAlignment="1">
      <alignment horizontal="center"/>
    </xf>
    <xf numFmtId="4" fontId="8" fillId="38" borderId="10" xfId="0" applyNumberFormat="1" applyFont="1" applyFill="1" applyBorder="1" applyAlignment="1">
      <alignment/>
    </xf>
    <xf numFmtId="4" fontId="8" fillId="33" borderId="0" xfId="0" applyNumberFormat="1" applyFont="1" applyFill="1" applyAlignment="1">
      <alignment vertical="center"/>
    </xf>
    <xf numFmtId="4" fontId="8" fillId="33" borderId="0" xfId="0" applyNumberFormat="1" applyFont="1" applyFill="1" applyAlignment="1">
      <alignment vertical="center" wrapText="1"/>
    </xf>
    <xf numFmtId="4" fontId="8" fillId="33" borderId="0" xfId="0" applyNumberFormat="1" applyFont="1" applyFill="1" applyBorder="1" applyAlignment="1">
      <alignment vertical="center" wrapText="1"/>
    </xf>
    <xf numFmtId="4" fontId="8" fillId="33" borderId="0" xfId="0" applyNumberFormat="1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Alignment="1">
      <alignment wrapText="1"/>
    </xf>
    <xf numFmtId="4" fontId="8" fillId="33" borderId="0" xfId="0" applyNumberFormat="1" applyFont="1" applyFill="1" applyBorder="1" applyAlignment="1">
      <alignment wrapText="1"/>
    </xf>
    <xf numFmtId="4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/>
    </xf>
    <xf numFmtId="4" fontId="8" fillId="33" borderId="36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distributed" wrapText="1"/>
    </xf>
    <xf numFmtId="4" fontId="20" fillId="33" borderId="10" xfId="0" applyNumberFormat="1" applyFont="1" applyFill="1" applyBorder="1" applyAlignment="1">
      <alignment/>
    </xf>
    <xf numFmtId="0" fontId="65" fillId="0" borderId="17" xfId="0" applyFont="1" applyFill="1" applyBorder="1" applyAlignment="1">
      <alignment vertical="distributed" wrapText="1"/>
    </xf>
    <xf numFmtId="0" fontId="65" fillId="0" borderId="16" xfId="0" applyFont="1" applyFill="1" applyBorder="1" applyAlignment="1">
      <alignment vertical="distributed" wrapText="1"/>
    </xf>
    <xf numFmtId="4" fontId="8" fillId="0" borderId="14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 wrapText="1"/>
    </xf>
    <xf numFmtId="0" fontId="11" fillId="0" borderId="14" xfId="0" applyNumberFormat="1" applyFont="1" applyFill="1" applyBorder="1" applyAlignment="1">
      <alignment wrapText="1"/>
    </xf>
    <xf numFmtId="0" fontId="21" fillId="0" borderId="50" xfId="0" applyFont="1" applyBorder="1" applyAlignment="1">
      <alignment horizontal="left" vertical="distributed" wrapText="1"/>
    </xf>
    <xf numFmtId="4" fontId="11" fillId="0" borderId="25" xfId="0" applyNumberFormat="1" applyFont="1" applyFill="1" applyBorder="1" applyAlignment="1">
      <alignment horizontal="left" vertical="distributed" wrapText="1"/>
    </xf>
    <xf numFmtId="4" fontId="11" fillId="0" borderId="13" xfId="0" applyNumberFormat="1" applyFont="1" applyFill="1" applyBorder="1" applyAlignment="1">
      <alignment horizontal="left" vertical="distributed" wrapText="1"/>
    </xf>
    <xf numFmtId="4" fontId="8" fillId="0" borderId="0" xfId="0" applyNumberFormat="1" applyFont="1" applyFill="1" applyAlignment="1">
      <alignment vertical="distributed" wrapText="1"/>
    </xf>
    <xf numFmtId="4" fontId="11" fillId="33" borderId="13" xfId="0" applyNumberFormat="1" applyFont="1" applyFill="1" applyBorder="1" applyAlignment="1">
      <alignment horizontal="left" vertical="distributed" wrapText="1"/>
    </xf>
    <xf numFmtId="4" fontId="15" fillId="0" borderId="39" xfId="0" applyNumberFormat="1" applyFont="1" applyFill="1" applyBorder="1" applyAlignment="1">
      <alignment horizontal="left" vertical="distributed" wrapText="1"/>
    </xf>
    <xf numFmtId="4" fontId="11" fillId="0" borderId="34" xfId="0" applyNumberFormat="1" applyFont="1" applyFill="1" applyBorder="1" applyAlignment="1">
      <alignment horizontal="left" vertical="distributed" wrapText="1"/>
    </xf>
    <xf numFmtId="4" fontId="11" fillId="33" borderId="10" xfId="0" applyNumberFormat="1" applyFont="1" applyFill="1" applyBorder="1" applyAlignment="1">
      <alignment horizontal="left" vertical="distributed" wrapText="1"/>
    </xf>
    <xf numFmtId="4" fontId="11" fillId="33" borderId="14" xfId="0" applyNumberFormat="1" applyFont="1" applyFill="1" applyBorder="1" applyAlignment="1">
      <alignment horizontal="left" vertical="distributed" wrapText="1"/>
    </xf>
    <xf numFmtId="4" fontId="15" fillId="0" borderId="42" xfId="0" applyNumberFormat="1" applyFont="1" applyFill="1" applyBorder="1" applyAlignment="1">
      <alignment horizontal="left" vertical="distributed" wrapText="1"/>
    </xf>
    <xf numFmtId="4" fontId="11" fillId="0" borderId="51" xfId="0" applyNumberFormat="1" applyFont="1" applyFill="1" applyBorder="1" applyAlignment="1">
      <alignment horizontal="left" vertical="distributed" wrapText="1"/>
    </xf>
    <xf numFmtId="4" fontId="11" fillId="0" borderId="14" xfId="0" applyNumberFormat="1" applyFont="1" applyFill="1" applyBorder="1" applyAlignment="1">
      <alignment horizontal="left" vertical="distributed" wrapText="1"/>
    </xf>
    <xf numFmtId="4" fontId="15" fillId="0" borderId="40" xfId="0" applyNumberFormat="1" applyFont="1" applyFill="1" applyBorder="1" applyAlignment="1">
      <alignment horizontal="left" vertical="distributed" wrapText="1"/>
    </xf>
    <xf numFmtId="4" fontId="11" fillId="0" borderId="30" xfId="0" applyNumberFormat="1" applyFont="1" applyFill="1" applyBorder="1" applyAlignment="1">
      <alignment horizontal="left" vertical="distributed" wrapText="1"/>
    </xf>
    <xf numFmtId="4" fontId="11" fillId="0" borderId="10" xfId="0" applyNumberFormat="1" applyFont="1" applyFill="1" applyBorder="1" applyAlignment="1">
      <alignment horizontal="left" vertical="distributed" wrapText="1"/>
    </xf>
    <xf numFmtId="4" fontId="11" fillId="33" borderId="30" xfId="0" applyNumberFormat="1" applyFont="1" applyFill="1" applyBorder="1" applyAlignment="1">
      <alignment horizontal="left" vertical="distributed" wrapText="1"/>
    </xf>
    <xf numFmtId="4" fontId="8" fillId="0" borderId="14" xfId="0" applyNumberFormat="1" applyFont="1" applyBorder="1" applyAlignment="1">
      <alignment horizontal="left" vertical="distributed" wrapText="1"/>
    </xf>
    <xf numFmtId="4" fontId="15" fillId="0" borderId="10" xfId="0" applyNumberFormat="1" applyFont="1" applyFill="1" applyBorder="1" applyAlignment="1">
      <alignment horizontal="left" vertical="distributed" wrapText="1"/>
    </xf>
    <xf numFmtId="4" fontId="62" fillId="0" borderId="10" xfId="0" applyNumberFormat="1" applyFont="1" applyFill="1" applyBorder="1" applyAlignment="1">
      <alignment horizontal="left" vertical="distributed" wrapText="1"/>
    </xf>
    <xf numFmtId="4" fontId="3" fillId="33" borderId="10" xfId="0" applyNumberFormat="1" applyFont="1" applyFill="1" applyBorder="1" applyAlignment="1">
      <alignment horizontal="left" vertical="distributed" wrapText="1"/>
    </xf>
    <xf numFmtId="4" fontId="8" fillId="33" borderId="51" xfId="0" applyNumberFormat="1" applyFont="1" applyFill="1" applyBorder="1" applyAlignment="1">
      <alignment horizontal="left" vertical="distributed" wrapText="1"/>
    </xf>
    <xf numFmtId="4" fontId="8" fillId="33" borderId="10" xfId="0" applyNumberFormat="1" applyFont="1" applyFill="1" applyBorder="1" applyAlignment="1">
      <alignment horizontal="centerContinuous" vertical="distributed" wrapText="1"/>
    </xf>
    <xf numFmtId="4" fontId="8" fillId="33" borderId="10" xfId="0" applyNumberFormat="1" applyFont="1" applyFill="1" applyBorder="1" applyAlignment="1">
      <alignment horizontal="left" vertical="distributed" wrapText="1"/>
    </xf>
    <xf numFmtId="4" fontId="3" fillId="38" borderId="10" xfId="0" applyNumberFormat="1" applyFont="1" applyFill="1" applyBorder="1" applyAlignment="1">
      <alignment horizontal="centerContinuous" vertical="distributed" wrapText="1"/>
    </xf>
    <xf numFmtId="4" fontId="61" fillId="33" borderId="10" xfId="0" applyNumberFormat="1" applyFont="1" applyFill="1" applyBorder="1" applyAlignment="1">
      <alignment horizontal="left" vertical="distributed" wrapText="1"/>
    </xf>
    <xf numFmtId="4" fontId="8" fillId="38" borderId="10" xfId="0" applyNumberFormat="1" applyFont="1" applyFill="1" applyBorder="1" applyAlignment="1">
      <alignment horizontal="centerContinuous" vertical="distributed" wrapText="1"/>
    </xf>
    <xf numFmtId="4" fontId="3" fillId="36" borderId="10" xfId="0" applyNumberFormat="1" applyFont="1" applyFill="1" applyBorder="1" applyAlignment="1">
      <alignment horizontal="left" vertical="distributed" wrapText="1"/>
    </xf>
    <xf numFmtId="4" fontId="15" fillId="0" borderId="13" xfId="0" applyNumberFormat="1" applyFont="1" applyFill="1" applyBorder="1" applyAlignment="1">
      <alignment horizontal="left" vertical="distributed" wrapText="1"/>
    </xf>
    <xf numFmtId="4" fontId="3" fillId="33" borderId="13" xfId="0" applyNumberFormat="1" applyFont="1" applyFill="1" applyBorder="1" applyAlignment="1">
      <alignment horizontal="left" vertical="distributed" wrapText="1"/>
    </xf>
    <xf numFmtId="4" fontId="10" fillId="0" borderId="17" xfId="0" applyNumberFormat="1" applyFont="1" applyBorder="1" applyAlignment="1">
      <alignment horizontal="center" vertical="distributed" wrapText="1"/>
    </xf>
    <xf numFmtId="4" fontId="11" fillId="0" borderId="17" xfId="0" applyNumberFormat="1" applyFont="1" applyFill="1" applyBorder="1" applyAlignment="1">
      <alignment horizontal="left" vertical="distributed" wrapText="1"/>
    </xf>
    <xf numFmtId="4" fontId="11" fillId="0" borderId="13" xfId="0" applyNumberFormat="1" applyFont="1" applyFill="1" applyBorder="1" applyAlignment="1">
      <alignment vertical="distributed" wrapText="1"/>
    </xf>
    <xf numFmtId="4" fontId="15" fillId="0" borderId="13" xfId="0" applyNumberFormat="1" applyFont="1" applyFill="1" applyBorder="1" applyAlignment="1">
      <alignment vertical="distributed" wrapText="1"/>
    </xf>
    <xf numFmtId="4" fontId="11" fillId="33" borderId="17" xfId="0" applyNumberFormat="1" applyFont="1" applyFill="1" applyBorder="1" applyAlignment="1">
      <alignment horizontal="left" vertical="distributed" wrapText="1"/>
    </xf>
    <xf numFmtId="4" fontId="8" fillId="33" borderId="0" xfId="0" applyNumberFormat="1" applyFont="1" applyFill="1" applyAlignment="1">
      <alignment vertical="distributed" wrapText="1"/>
    </xf>
    <xf numFmtId="4" fontId="11" fillId="33" borderId="36" xfId="0" applyNumberFormat="1" applyFont="1" applyFill="1" applyBorder="1" applyAlignment="1">
      <alignment horizontal="left" vertical="distributed" wrapText="1"/>
    </xf>
    <xf numFmtId="4" fontId="11" fillId="33" borderId="10" xfId="0" applyNumberFormat="1" applyFont="1" applyFill="1" applyBorder="1" applyAlignment="1">
      <alignment vertical="distributed" wrapText="1"/>
    </xf>
    <xf numFmtId="4" fontId="8" fillId="33" borderId="13" xfId="0" applyNumberFormat="1" applyFont="1" applyFill="1" applyBorder="1" applyAlignment="1">
      <alignment horizontal="left" vertical="distributed" wrapText="1"/>
    </xf>
    <xf numFmtId="4" fontId="17" fillId="33" borderId="0" xfId="0" applyNumberFormat="1" applyFont="1" applyFill="1" applyAlignment="1">
      <alignment horizontal="left" vertical="distributed" wrapText="1"/>
    </xf>
    <xf numFmtId="4" fontId="8" fillId="33" borderId="0" xfId="0" applyNumberFormat="1" applyFont="1" applyFill="1" applyAlignment="1">
      <alignment horizontal="left" vertical="distributed" wrapText="1"/>
    </xf>
    <xf numFmtId="4" fontId="8" fillId="0" borderId="0" xfId="0" applyNumberFormat="1" applyFont="1" applyAlignment="1">
      <alignment horizontal="left" vertical="distributed" wrapText="1"/>
    </xf>
    <xf numFmtId="0" fontId="17" fillId="0" borderId="10" xfId="0" applyNumberFormat="1" applyFont="1" applyBorder="1" applyAlignment="1">
      <alignment vertical="distributed" wrapText="1"/>
    </xf>
    <xf numFmtId="0" fontId="11" fillId="0" borderId="10" xfId="0" applyNumberFormat="1" applyFont="1" applyBorder="1" applyAlignment="1">
      <alignment vertical="distributed" wrapText="1"/>
    </xf>
    <xf numFmtId="0" fontId="11" fillId="0" borderId="10" xfId="0" applyNumberFormat="1" applyFont="1" applyFill="1" applyBorder="1" applyAlignment="1">
      <alignment vertical="distributed" wrapText="1"/>
    </xf>
    <xf numFmtId="0" fontId="11" fillId="33" borderId="10" xfId="0" applyNumberFormat="1" applyFont="1" applyFill="1" applyBorder="1" applyAlignment="1">
      <alignment vertical="distributed" wrapText="1"/>
    </xf>
    <xf numFmtId="0" fontId="15" fillId="0" borderId="10" xfId="0" applyNumberFormat="1" applyFont="1" applyFill="1" applyBorder="1" applyAlignment="1">
      <alignment vertical="distributed" wrapText="1"/>
    </xf>
    <xf numFmtId="0" fontId="11" fillId="0" borderId="52" xfId="0" applyNumberFormat="1" applyFont="1" applyFill="1" applyBorder="1" applyAlignment="1">
      <alignment vertical="distributed" wrapText="1"/>
    </xf>
    <xf numFmtId="0" fontId="15" fillId="0" borderId="53" xfId="0" applyNumberFormat="1" applyFont="1" applyFill="1" applyBorder="1" applyAlignment="1">
      <alignment vertical="distributed" wrapText="1"/>
    </xf>
    <xf numFmtId="0" fontId="15" fillId="0" borderId="30" xfId="0" applyNumberFormat="1" applyFont="1" applyFill="1" applyBorder="1" applyAlignment="1">
      <alignment vertical="distributed" wrapText="1"/>
    </xf>
    <xf numFmtId="0" fontId="11" fillId="33" borderId="13" xfId="0" applyNumberFormat="1" applyFont="1" applyFill="1" applyBorder="1" applyAlignment="1">
      <alignment vertical="distributed" wrapText="1"/>
    </xf>
    <xf numFmtId="0" fontId="15" fillId="0" borderId="34" xfId="0" applyNumberFormat="1" applyFont="1" applyFill="1" applyBorder="1" applyAlignment="1">
      <alignment vertical="distributed" wrapText="1"/>
    </xf>
    <xf numFmtId="0" fontId="15" fillId="0" borderId="13" xfId="0" applyNumberFormat="1" applyFont="1" applyFill="1" applyBorder="1" applyAlignment="1">
      <alignment vertical="distributed" wrapText="1"/>
    </xf>
    <xf numFmtId="0" fontId="11" fillId="33" borderId="25" xfId="0" applyNumberFormat="1" applyFont="1" applyFill="1" applyBorder="1" applyAlignment="1">
      <alignment vertical="distributed" wrapText="1"/>
    </xf>
    <xf numFmtId="0" fontId="11" fillId="33" borderId="34" xfId="0" applyNumberFormat="1" applyFont="1" applyFill="1" applyBorder="1" applyAlignment="1">
      <alignment vertical="distributed" wrapText="1"/>
    </xf>
    <xf numFmtId="0" fontId="11" fillId="0" borderId="34" xfId="0" applyNumberFormat="1" applyFont="1" applyFill="1" applyBorder="1" applyAlignment="1">
      <alignment vertical="distributed" wrapText="1"/>
    </xf>
    <xf numFmtId="0" fontId="62" fillId="0" borderId="17" xfId="0" applyNumberFormat="1" applyFont="1" applyFill="1" applyBorder="1" applyAlignment="1">
      <alignment vertical="distributed" wrapText="1"/>
    </xf>
    <xf numFmtId="0" fontId="3" fillId="33" borderId="13" xfId="0" applyNumberFormat="1" applyFont="1" applyFill="1" applyBorder="1" applyAlignment="1">
      <alignment vertical="distributed" wrapText="1"/>
    </xf>
    <xf numFmtId="0" fontId="8" fillId="33" borderId="50" xfId="0" applyNumberFormat="1" applyFont="1" applyFill="1" applyBorder="1" applyAlignment="1">
      <alignment vertical="distributed" wrapText="1"/>
    </xf>
    <xf numFmtId="0" fontId="8" fillId="33" borderId="13" xfId="0" applyNumberFormat="1" applyFont="1" applyFill="1" applyBorder="1" applyAlignment="1">
      <alignment vertical="distributed" wrapText="1"/>
    </xf>
    <xf numFmtId="0" fontId="3" fillId="38" borderId="13" xfId="0" applyNumberFormat="1" applyFont="1" applyFill="1" applyBorder="1" applyAlignment="1">
      <alignment vertical="distributed" wrapText="1"/>
    </xf>
    <xf numFmtId="0" fontId="61" fillId="33" borderId="13" xfId="0" applyNumberFormat="1" applyFont="1" applyFill="1" applyBorder="1" applyAlignment="1">
      <alignment vertical="distributed" wrapText="1"/>
    </xf>
    <xf numFmtId="0" fontId="8" fillId="38" borderId="13" xfId="0" applyNumberFormat="1" applyFont="1" applyFill="1" applyBorder="1" applyAlignment="1">
      <alignment vertical="distributed" wrapText="1"/>
    </xf>
    <xf numFmtId="0" fontId="3" fillId="36" borderId="13" xfId="0" applyNumberFormat="1" applyFont="1" applyFill="1" applyBorder="1" applyAlignment="1">
      <alignment vertical="distributed" wrapText="1"/>
    </xf>
    <xf numFmtId="0" fontId="8" fillId="33" borderId="17" xfId="0" applyNumberFormat="1" applyFont="1" applyFill="1" applyBorder="1" applyAlignment="1">
      <alignment vertical="distributed" wrapText="1"/>
    </xf>
    <xf numFmtId="4" fontId="3" fillId="0" borderId="10" xfId="0" applyNumberFormat="1" applyFont="1" applyFill="1" applyBorder="1" applyAlignment="1">
      <alignment horizontal="left" vertical="distributed" wrapText="1"/>
    </xf>
    <xf numFmtId="0" fontId="3" fillId="0" borderId="10" xfId="0" applyNumberFormat="1" applyFont="1" applyFill="1" applyBorder="1" applyAlignment="1">
      <alignment vertical="distributed" wrapText="1"/>
    </xf>
    <xf numFmtId="0" fontId="11" fillId="0" borderId="14" xfId="0" applyNumberFormat="1" applyFont="1" applyFill="1" applyBorder="1" applyAlignment="1">
      <alignment vertical="distributed" wrapText="1"/>
    </xf>
    <xf numFmtId="0" fontId="11" fillId="0" borderId="13" xfId="0" applyNumberFormat="1" applyFont="1" applyFill="1" applyBorder="1" applyAlignment="1">
      <alignment vertical="distributed" wrapText="1"/>
    </xf>
    <xf numFmtId="0" fontId="8" fillId="33" borderId="10" xfId="0" applyNumberFormat="1" applyFont="1" applyFill="1" applyBorder="1" applyAlignment="1">
      <alignment vertical="distributed" wrapText="1"/>
    </xf>
    <xf numFmtId="0" fontId="8" fillId="33" borderId="14" xfId="0" applyNumberFormat="1" applyFont="1" applyFill="1" applyBorder="1" applyAlignment="1">
      <alignment vertical="distributed" wrapText="1"/>
    </xf>
    <xf numFmtId="0" fontId="15" fillId="33" borderId="44" xfId="0" applyNumberFormat="1" applyFont="1" applyFill="1" applyBorder="1" applyAlignment="1">
      <alignment vertical="distributed" wrapText="1"/>
    </xf>
    <xf numFmtId="0" fontId="8" fillId="33" borderId="0" xfId="0" applyNumberFormat="1" applyFont="1" applyFill="1" applyAlignment="1">
      <alignment vertical="distributed" wrapText="1"/>
    </xf>
    <xf numFmtId="0" fontId="8" fillId="0" borderId="0" xfId="0" applyNumberFormat="1" applyFont="1" applyAlignment="1">
      <alignment vertical="distributed" wrapText="1"/>
    </xf>
    <xf numFmtId="0" fontId="11" fillId="0" borderId="50" xfId="0" applyNumberFormat="1" applyFont="1" applyFill="1" applyBorder="1" applyAlignment="1">
      <alignment wrapText="1"/>
    </xf>
    <xf numFmtId="0" fontId="15" fillId="0" borderId="19" xfId="0" applyNumberFormat="1" applyFont="1" applyFill="1" applyBorder="1" applyAlignment="1">
      <alignment vertical="distributed" wrapText="1"/>
    </xf>
    <xf numFmtId="4" fontId="8" fillId="19" borderId="14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 horizontal="center" vertical="distributed" wrapText="1"/>
    </xf>
    <xf numFmtId="0" fontId="11" fillId="0" borderId="14" xfId="0" applyNumberFormat="1" applyFont="1" applyBorder="1" applyAlignment="1">
      <alignment/>
    </xf>
    <xf numFmtId="0" fontId="66" fillId="0" borderId="18" xfId="0" applyNumberFormat="1" applyFont="1" applyFill="1" applyBorder="1" applyAlignment="1">
      <alignment wrapText="1"/>
    </xf>
    <xf numFmtId="0" fontId="15" fillId="33" borderId="11" xfId="0" applyNumberFormat="1" applyFont="1" applyFill="1" applyBorder="1" applyAlignment="1">
      <alignment wrapText="1"/>
    </xf>
    <xf numFmtId="0" fontId="15" fillId="38" borderId="11" xfId="0" applyNumberFormat="1" applyFont="1" applyFill="1" applyBorder="1" applyAlignment="1">
      <alignment/>
    </xf>
    <xf numFmtId="0" fontId="11" fillId="33" borderId="11" xfId="0" applyNumberFormat="1" applyFont="1" applyFill="1" applyBorder="1" applyAlignment="1">
      <alignment/>
    </xf>
    <xf numFmtId="0" fontId="67" fillId="33" borderId="11" xfId="0" applyNumberFormat="1" applyFont="1" applyFill="1" applyBorder="1" applyAlignment="1">
      <alignment/>
    </xf>
    <xf numFmtId="0" fontId="11" fillId="38" borderId="11" xfId="0" applyNumberFormat="1" applyFont="1" applyFill="1" applyBorder="1" applyAlignment="1">
      <alignment/>
    </xf>
    <xf numFmtId="0" fontId="15" fillId="36" borderId="11" xfId="0" applyNumberFormat="1" applyFont="1" applyFill="1" applyBorder="1" applyAlignment="1">
      <alignment/>
    </xf>
    <xf numFmtId="0" fontId="11" fillId="33" borderId="18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/>
    </xf>
    <xf numFmtId="0" fontId="11" fillId="33" borderId="16" xfId="0" applyNumberFormat="1" applyFont="1" applyFill="1" applyBorder="1" applyAlignment="1">
      <alignment/>
    </xf>
    <xf numFmtId="0" fontId="11" fillId="33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0" fontId="15" fillId="0" borderId="14" xfId="0" applyNumberFormat="1" applyFont="1" applyFill="1" applyBorder="1" applyAlignment="1">
      <alignment horizontal="center" vertical="distributed" wrapText="1"/>
    </xf>
    <xf numFmtId="0" fontId="15" fillId="0" borderId="30" xfId="0" applyNumberFormat="1" applyFont="1" applyFill="1" applyBorder="1" applyAlignment="1">
      <alignment horizontal="center" vertical="distributed" wrapText="1"/>
    </xf>
    <xf numFmtId="0" fontId="15" fillId="33" borderId="14" xfId="0" applyNumberFormat="1" applyFont="1" applyFill="1" applyBorder="1" applyAlignment="1">
      <alignment vertical="distributed" wrapText="1"/>
    </xf>
    <xf numFmtId="0" fontId="15" fillId="33" borderId="30" xfId="0" applyNumberFormat="1" applyFont="1" applyFill="1" applyBorder="1" applyAlignment="1">
      <alignment vertical="distributed" wrapText="1"/>
    </xf>
    <xf numFmtId="0" fontId="15" fillId="0" borderId="36" xfId="0" applyNumberFormat="1" applyFont="1" applyFill="1" applyBorder="1" applyAlignment="1">
      <alignment vertical="distributed" wrapText="1"/>
    </xf>
    <xf numFmtId="0" fontId="15" fillId="0" borderId="0" xfId="0" applyNumberFormat="1" applyFont="1" applyFill="1" applyBorder="1" applyAlignment="1">
      <alignment vertical="distributed" wrapText="1"/>
    </xf>
    <xf numFmtId="0" fontId="11" fillId="0" borderId="14" xfId="0" applyNumberFormat="1" applyFont="1" applyBorder="1" applyAlignment="1">
      <alignment vertical="distributed" wrapText="1"/>
    </xf>
    <xf numFmtId="0" fontId="11" fillId="0" borderId="30" xfId="0" applyNumberFormat="1" applyFont="1" applyBorder="1" applyAlignment="1">
      <alignment vertical="distributed" wrapText="1"/>
    </xf>
    <xf numFmtId="0" fontId="12" fillId="0" borderId="3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4" fontId="8" fillId="0" borderId="33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18" fillId="0" borderId="55" xfId="0" applyNumberFormat="1" applyFont="1" applyBorder="1" applyAlignment="1">
      <alignment horizontal="center" vertical="center" wrapText="1"/>
    </xf>
    <xf numFmtId="4" fontId="18" fillId="0" borderId="56" xfId="0" applyNumberFormat="1" applyFont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4" fontId="3" fillId="34" borderId="18" xfId="0" applyNumberFormat="1" applyFont="1" applyFill="1" applyBorder="1" applyAlignment="1">
      <alignment horizontal="left" vertical="center" wrapText="1"/>
    </xf>
    <xf numFmtId="4" fontId="3" fillId="34" borderId="17" xfId="0" applyNumberFormat="1" applyFont="1" applyFill="1" applyBorder="1" applyAlignment="1">
      <alignment horizontal="left" vertical="center" wrapText="1"/>
    </xf>
    <xf numFmtId="4" fontId="3" fillId="34" borderId="13" xfId="0" applyNumberFormat="1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" fontId="3" fillId="0" borderId="57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3" fillId="43" borderId="11" xfId="0" applyNumberFormat="1" applyFont="1" applyFill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4" fontId="3" fillId="43" borderId="58" xfId="0" applyNumberFormat="1" applyFont="1" applyFill="1" applyBorder="1" applyAlignment="1">
      <alignment horizontal="center" vertical="center" wrapText="1"/>
    </xf>
    <xf numFmtId="4" fontId="3" fillId="43" borderId="3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left" vertical="center" wrapText="1"/>
    </xf>
    <xf numFmtId="0" fontId="15" fillId="0" borderId="14" xfId="0" applyNumberFormat="1" applyFont="1" applyFill="1" applyBorder="1" applyAlignment="1">
      <alignment horizontal="center" wrapText="1"/>
    </xf>
    <xf numFmtId="0" fontId="15" fillId="0" borderId="51" xfId="0" applyNumberFormat="1" applyFont="1" applyFill="1" applyBorder="1" applyAlignment="1">
      <alignment horizontal="center" wrapText="1"/>
    </xf>
    <xf numFmtId="4" fontId="8" fillId="33" borderId="27" xfId="0" applyNumberFormat="1" applyFont="1" applyFill="1" applyBorder="1" applyAlignment="1">
      <alignment horizontal="center" vertical="center" wrapText="1"/>
    </xf>
    <xf numFmtId="4" fontId="8" fillId="33" borderId="45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4" fontId="3" fillId="35" borderId="18" xfId="0" applyNumberFormat="1" applyFont="1" applyFill="1" applyBorder="1" applyAlignment="1">
      <alignment horizontal="left" vertical="center" wrapText="1"/>
    </xf>
    <xf numFmtId="4" fontId="3" fillId="35" borderId="17" xfId="0" applyNumberFormat="1" applyFont="1" applyFill="1" applyBorder="1" applyAlignment="1">
      <alignment horizontal="left" vertical="center" wrapText="1"/>
    </xf>
    <xf numFmtId="4" fontId="3" fillId="35" borderId="13" xfId="0" applyNumberFormat="1" applyFont="1" applyFill="1" applyBorder="1" applyAlignment="1">
      <alignment horizontal="left" vertical="center" wrapText="1"/>
    </xf>
    <xf numFmtId="0" fontId="11" fillId="0" borderId="26" xfId="0" applyNumberFormat="1" applyFont="1" applyFill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38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 wrapText="1"/>
    </xf>
    <xf numFmtId="4" fontId="8" fillId="0" borderId="36" xfId="0" applyNumberFormat="1" applyFont="1" applyBorder="1" applyAlignment="1">
      <alignment horizontal="center" wrapText="1"/>
    </xf>
    <xf numFmtId="4" fontId="8" fillId="0" borderId="25" xfId="0" applyNumberFormat="1" applyFont="1" applyBorder="1" applyAlignment="1">
      <alignment horizontal="center" wrapText="1"/>
    </xf>
    <xf numFmtId="4" fontId="8" fillId="0" borderId="33" xfId="0" applyNumberFormat="1" applyFont="1" applyBorder="1" applyAlignment="1">
      <alignment horizontal="center" wrapText="1"/>
    </xf>
    <xf numFmtId="4" fontId="8" fillId="0" borderId="35" xfId="0" applyNumberFormat="1" applyFont="1" applyBorder="1" applyAlignment="1">
      <alignment horizontal="center" wrapText="1"/>
    </xf>
    <xf numFmtId="4" fontId="8" fillId="0" borderId="34" xfId="0" applyNumberFormat="1" applyFont="1" applyBorder="1" applyAlignment="1">
      <alignment horizontal="center" wrapText="1"/>
    </xf>
    <xf numFmtId="4" fontId="3" fillId="43" borderId="18" xfId="0" applyNumberFormat="1" applyFont="1" applyFill="1" applyBorder="1" applyAlignment="1">
      <alignment horizontal="center" wrapText="1"/>
    </xf>
    <xf numFmtId="4" fontId="3" fillId="43" borderId="17" xfId="0" applyNumberFormat="1" applyFont="1" applyFill="1" applyBorder="1" applyAlignment="1">
      <alignment horizontal="center" wrapText="1"/>
    </xf>
    <xf numFmtId="4" fontId="3" fillId="43" borderId="24" xfId="0" applyNumberFormat="1" applyFont="1" applyFill="1" applyBorder="1" applyAlignment="1">
      <alignment horizontal="center" wrapText="1"/>
    </xf>
    <xf numFmtId="4" fontId="8" fillId="0" borderId="60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12" fillId="0" borderId="61" xfId="0" applyNumberFormat="1" applyFont="1" applyBorder="1" applyAlignment="1">
      <alignment horizontal="center" vertical="center"/>
    </xf>
    <xf numFmtId="4" fontId="11" fillId="0" borderId="62" xfId="0" applyNumberFormat="1" applyFont="1" applyFill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" fontId="14" fillId="34" borderId="65" xfId="0" applyNumberFormat="1" applyFont="1" applyFill="1" applyBorder="1" applyAlignment="1">
      <alignment horizontal="center" vertical="center" wrapText="1"/>
    </xf>
    <xf numFmtId="0" fontId="14" fillId="34" borderId="66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/>
    </xf>
    <xf numFmtId="4" fontId="3" fillId="43" borderId="60" xfId="0" applyNumberFormat="1" applyFont="1" applyFill="1" applyBorder="1" applyAlignment="1">
      <alignment horizontal="center" wrapText="1"/>
    </xf>
    <xf numFmtId="4" fontId="3" fillId="43" borderId="36" xfId="0" applyNumberFormat="1" applyFont="1" applyFill="1" applyBorder="1" applyAlignment="1">
      <alignment horizontal="center" wrapText="1"/>
    </xf>
    <xf numFmtId="4" fontId="3" fillId="43" borderId="67" xfId="0" applyNumberFormat="1" applyFont="1" applyFill="1" applyBorder="1" applyAlignment="1">
      <alignment horizontal="center" wrapText="1"/>
    </xf>
    <xf numFmtId="4" fontId="3" fillId="43" borderId="47" xfId="0" applyNumberFormat="1" applyFont="1" applyFill="1" applyBorder="1" applyAlignment="1">
      <alignment horizontal="center" wrapText="1"/>
    </xf>
    <xf numFmtId="4" fontId="3" fillId="43" borderId="35" xfId="0" applyNumberFormat="1" applyFont="1" applyFill="1" applyBorder="1" applyAlignment="1">
      <alignment horizontal="center" wrapText="1"/>
    </xf>
    <xf numFmtId="4" fontId="3" fillId="43" borderId="68" xfId="0" applyNumberFormat="1" applyFont="1" applyFill="1" applyBorder="1" applyAlignment="1">
      <alignment horizontal="center" wrapText="1"/>
    </xf>
    <xf numFmtId="4" fontId="8" fillId="0" borderId="15" xfId="0" applyNumberFormat="1" applyFont="1" applyBorder="1" applyAlignment="1">
      <alignment horizontal="center" vertical="center"/>
    </xf>
    <xf numFmtId="4" fontId="8" fillId="0" borderId="67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68" xfId="0" applyNumberFormat="1" applyFont="1" applyBorder="1" applyAlignment="1">
      <alignment horizontal="center" vertical="center"/>
    </xf>
    <xf numFmtId="4" fontId="8" fillId="34" borderId="14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4" fontId="8" fillId="0" borderId="67" xfId="0" applyNumberFormat="1" applyFont="1" applyBorder="1" applyAlignment="1">
      <alignment horizontal="center" wrapText="1"/>
    </xf>
    <xf numFmtId="4" fontId="8" fillId="0" borderId="68" xfId="0" applyNumberFormat="1" applyFont="1" applyBorder="1" applyAlignment="1">
      <alignment horizontal="center" wrapText="1"/>
    </xf>
    <xf numFmtId="4" fontId="11" fillId="0" borderId="16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5" fillId="0" borderId="10" xfId="0" applyFont="1" applyFill="1" applyBorder="1" applyAlignment="1">
      <alignment vertical="distributed" wrapText="1"/>
    </xf>
    <xf numFmtId="0" fontId="11" fillId="0" borderId="14" xfId="0" applyNumberFormat="1" applyFont="1" applyBorder="1" applyAlignment="1">
      <alignment horizontal="center" vertical="distributed" wrapText="1"/>
    </xf>
    <xf numFmtId="0" fontId="11" fillId="0" borderId="51" xfId="0" applyNumberFormat="1" applyFont="1" applyBorder="1" applyAlignment="1">
      <alignment horizontal="center" vertical="distributed" wrapText="1"/>
    </xf>
    <xf numFmtId="0" fontId="11" fillId="0" borderId="30" xfId="0" applyNumberFormat="1" applyFont="1" applyBorder="1" applyAlignment="1">
      <alignment horizontal="center" vertical="distributed" wrapText="1"/>
    </xf>
    <xf numFmtId="4" fontId="3" fillId="39" borderId="18" xfId="0" applyNumberFormat="1" applyFont="1" applyFill="1" applyBorder="1" applyAlignment="1">
      <alignment horizontal="left" vertical="center" wrapText="1"/>
    </xf>
    <xf numFmtId="4" fontId="3" fillId="39" borderId="17" xfId="0" applyNumberFormat="1" applyFont="1" applyFill="1" applyBorder="1" applyAlignment="1">
      <alignment horizontal="left" vertical="center" wrapText="1"/>
    </xf>
    <xf numFmtId="4" fontId="8" fillId="39" borderId="13" xfId="0" applyNumberFormat="1" applyFont="1" applyFill="1" applyBorder="1" applyAlignment="1">
      <alignment horizontal="left" vertical="center"/>
    </xf>
    <xf numFmtId="0" fontId="65" fillId="0" borderId="13" xfId="0" applyFont="1" applyFill="1" applyBorder="1" applyAlignment="1">
      <alignment vertical="distributed" wrapText="1"/>
    </xf>
    <xf numFmtId="4" fontId="11" fillId="0" borderId="18" xfId="0" applyNumberFormat="1" applyFont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33" borderId="14" xfId="0" applyNumberFormat="1" applyFont="1" applyFill="1" applyBorder="1" applyAlignment="1">
      <alignment horizontal="center" vertical="center"/>
    </xf>
    <xf numFmtId="0" fontId="11" fillId="33" borderId="30" xfId="0" applyNumberFormat="1" applyFont="1" applyFill="1" applyBorder="1" applyAlignment="1">
      <alignment horizontal="center" vertical="center"/>
    </xf>
    <xf numFmtId="0" fontId="11" fillId="0" borderId="69" xfId="0" applyNumberFormat="1" applyFont="1" applyBorder="1" applyAlignment="1">
      <alignment wrapText="1"/>
    </xf>
    <xf numFmtId="0" fontId="11" fillId="0" borderId="59" xfId="0" applyNumberFormat="1" applyFont="1" applyBorder="1" applyAlignment="1">
      <alignment wrapText="1"/>
    </xf>
    <xf numFmtId="0" fontId="11" fillId="0" borderId="38" xfId="0" applyNumberFormat="1" applyFont="1" applyBorder="1" applyAlignment="1">
      <alignment wrapText="1"/>
    </xf>
    <xf numFmtId="0" fontId="12" fillId="0" borderId="58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distributed" wrapText="1"/>
    </xf>
    <xf numFmtId="0" fontId="12" fillId="0" borderId="51" xfId="0" applyFont="1" applyBorder="1" applyAlignment="1">
      <alignment horizontal="center" vertical="distributed" wrapText="1"/>
    </xf>
    <xf numFmtId="0" fontId="12" fillId="0" borderId="30" xfId="0" applyFont="1" applyBorder="1" applyAlignment="1">
      <alignment horizontal="center" vertical="distributed" wrapText="1"/>
    </xf>
    <xf numFmtId="4" fontId="14" fillId="0" borderId="14" xfId="0" applyNumberFormat="1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4" fontId="3" fillId="0" borderId="58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0" fontId="17" fillId="0" borderId="58" xfId="0" applyNumberFormat="1" applyFont="1" applyBorder="1" applyAlignment="1">
      <alignment horizontal="center" vertical="distributed" wrapText="1"/>
    </xf>
    <xf numFmtId="0" fontId="17" fillId="0" borderId="51" xfId="0" applyNumberFormat="1" applyFont="1" applyBorder="1" applyAlignment="1">
      <alignment horizontal="center" vertical="distributed" wrapText="1"/>
    </xf>
    <xf numFmtId="0" fontId="17" fillId="0" borderId="30" xfId="0" applyNumberFormat="1" applyFont="1" applyBorder="1" applyAlignment="1">
      <alignment horizontal="center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210"/>
  <sheetViews>
    <sheetView tabSelected="1" zoomScale="90" zoomScaleNormal="90" zoomScalePageLayoutView="0" workbookViewId="0" topLeftCell="A1">
      <pane xSplit="8" ySplit="5" topLeftCell="I53" activePane="bottomRight" state="frozen"/>
      <selection pane="topLeft" activeCell="D1" sqref="D1"/>
      <selection pane="topRight" activeCell="I1" sqref="I1"/>
      <selection pane="bottomLeft" activeCell="D12" sqref="D12"/>
      <selection pane="bottomRight" activeCell="CR117" sqref="CR117"/>
    </sheetView>
  </sheetViews>
  <sheetFormatPr defaultColWidth="8.8515625" defaultRowHeight="12.75" outlineLevelCol="1"/>
  <cols>
    <col min="1" max="1" width="3.00390625" style="693" customWidth="1"/>
    <col min="2" max="2" width="12.28125" style="674" customWidth="1"/>
    <col min="3" max="3" width="33.00390625" style="642" customWidth="1"/>
    <col min="4" max="4" width="37.7109375" style="588" hidden="1" customWidth="1"/>
    <col min="5" max="5" width="7.57421875" style="589" hidden="1" customWidth="1"/>
    <col min="6" max="6" width="9.421875" style="556" hidden="1" customWidth="1" outlineLevel="1"/>
    <col min="7" max="7" width="9.140625" style="590" hidden="1" customWidth="1" outlineLevel="1"/>
    <col min="8" max="8" width="12.28125" style="574" hidden="1" customWidth="1" outlineLevel="1"/>
    <col min="9" max="9" width="13.7109375" style="556" hidden="1" customWidth="1" outlineLevel="1"/>
    <col min="10" max="10" width="15.8515625" style="556" hidden="1" customWidth="1" outlineLevel="1"/>
    <col min="11" max="11" width="13.421875" style="556" hidden="1" customWidth="1" outlineLevel="1" collapsed="1"/>
    <col min="12" max="12" width="14.28125" style="556" hidden="1" customWidth="1" outlineLevel="1"/>
    <col min="13" max="13" width="14.421875" style="556" hidden="1" customWidth="1" outlineLevel="1"/>
    <col min="14" max="15" width="12.7109375" style="556" hidden="1" customWidth="1" outlineLevel="1"/>
    <col min="16" max="16" width="12.8515625" style="591" hidden="1" customWidth="1" outlineLevel="1"/>
    <col min="17" max="17" width="9.57421875" style="556" hidden="1" customWidth="1" outlineLevel="1" collapsed="1"/>
    <col min="18" max="19" width="8.8515625" style="556" hidden="1" customWidth="1" outlineLevel="1"/>
    <col min="20" max="20" width="8.8515625" style="556" hidden="1" customWidth="1" outlineLevel="1" collapsed="1"/>
    <col min="21" max="23" width="8.8515625" style="556" hidden="1" customWidth="1" outlineLevel="1"/>
    <col min="24" max="24" width="11.00390625" style="556" hidden="1" customWidth="1" outlineLevel="1"/>
    <col min="25" max="25" width="10.57421875" style="556" hidden="1" customWidth="1" outlineLevel="1"/>
    <col min="26" max="26" width="9.7109375" style="556" hidden="1" customWidth="1" outlineLevel="1"/>
    <col min="27" max="27" width="10.00390625" style="556" hidden="1" customWidth="1" outlineLevel="1"/>
    <col min="28" max="28" width="9.57421875" style="556" hidden="1" customWidth="1" outlineLevel="1"/>
    <col min="29" max="29" width="9.8515625" style="556" hidden="1" customWidth="1" outlineLevel="1"/>
    <col min="30" max="30" width="9.57421875" style="556" hidden="1" customWidth="1" outlineLevel="1"/>
    <col min="31" max="31" width="9.8515625" style="556" hidden="1" customWidth="1" outlineLevel="1"/>
    <col min="32" max="37" width="8.8515625" style="556" hidden="1" customWidth="1" outlineLevel="1"/>
    <col min="38" max="38" width="12.140625" style="556" hidden="1" customWidth="1" outlineLevel="1" collapsed="1"/>
    <col min="39" max="39" width="11.8515625" style="556" hidden="1" customWidth="1" outlineLevel="1"/>
    <col min="40" max="40" width="15.421875" style="556" hidden="1" customWidth="1" outlineLevel="1"/>
    <col min="41" max="41" width="12.7109375" style="556" hidden="1" customWidth="1" outlineLevel="1"/>
    <col min="42" max="42" width="14.8515625" style="556" hidden="1" customWidth="1" outlineLevel="1"/>
    <col min="43" max="43" width="18.57421875" style="591" hidden="1" customWidth="1" outlineLevel="1"/>
    <col min="44" max="44" width="12.8515625" style="592" hidden="1" customWidth="1" outlineLevel="1" collapsed="1"/>
    <col min="45" max="45" width="12.8515625" style="592" hidden="1" customWidth="1" outlineLevel="1"/>
    <col min="46" max="46" width="16.140625" style="592" hidden="1" customWidth="1" outlineLevel="1"/>
    <col min="47" max="48" width="12.8515625" style="592" hidden="1" customWidth="1" outlineLevel="1"/>
    <col min="49" max="49" width="16.140625" style="592" hidden="1" customWidth="1" outlineLevel="1"/>
    <col min="50" max="50" width="10.8515625" style="556" hidden="1" customWidth="1" outlineLevel="1"/>
    <col min="51" max="51" width="12.7109375" style="590" hidden="1" customWidth="1" outlineLevel="1"/>
    <col min="52" max="52" width="13.00390625" style="556" hidden="1" customWidth="1" outlineLevel="1"/>
    <col min="53" max="53" width="10.28125" style="556" hidden="1" customWidth="1" outlineLevel="1"/>
    <col min="54" max="54" width="12.57421875" style="556" hidden="1" customWidth="1" outlineLevel="1"/>
    <col min="55" max="55" width="13.7109375" style="556" hidden="1" customWidth="1" outlineLevel="1"/>
    <col min="56" max="56" width="11.421875" style="557" hidden="1" customWidth="1" outlineLevel="1"/>
    <col min="57" max="57" width="11.57421875" style="557" hidden="1" customWidth="1" outlineLevel="1"/>
    <col min="58" max="58" width="16.140625" style="557" hidden="1" customWidth="1" outlineLevel="1"/>
    <col min="59" max="59" width="10.8515625" style="590" hidden="1" customWidth="1" outlineLevel="1"/>
    <col min="60" max="60" width="12.7109375" style="593" hidden="1" customWidth="1" outlineLevel="1"/>
    <col min="61" max="61" width="14.57421875" style="593" hidden="1" customWidth="1" outlineLevel="1"/>
    <col min="62" max="62" width="10.28125" style="593" hidden="1" customWidth="1" outlineLevel="1"/>
    <col min="63" max="63" width="12.57421875" style="593" hidden="1" customWidth="1" outlineLevel="1"/>
    <col min="64" max="64" width="13.7109375" style="593" hidden="1" customWidth="1" outlineLevel="1"/>
    <col min="65" max="65" width="13.7109375" style="593" hidden="1" customWidth="1" outlineLevel="1" collapsed="1"/>
    <col min="66" max="66" width="13.28125" style="593" hidden="1" customWidth="1" outlineLevel="1" collapsed="1"/>
    <col min="67" max="67" width="12.140625" style="590" hidden="1" customWidth="1" outlineLevel="1" collapsed="1"/>
    <col min="68" max="68" width="12.28125" style="590" hidden="1" customWidth="1" outlineLevel="1" collapsed="1"/>
    <col min="69" max="69" width="10.421875" style="590" hidden="1" customWidth="1" collapsed="1"/>
    <col min="70" max="71" width="8.00390625" style="556" hidden="1" customWidth="1" outlineLevel="1"/>
    <col min="72" max="72" width="8.140625" style="556" hidden="1" customWidth="1" outlineLevel="1"/>
    <col min="73" max="73" width="8.00390625" style="556" hidden="1" customWidth="1" outlineLevel="1"/>
    <col min="74" max="74" width="8.28125" style="556" hidden="1" customWidth="1" outlineLevel="1"/>
    <col min="75" max="75" width="8.140625" style="590" hidden="1" customWidth="1" outlineLevel="1"/>
    <col min="76" max="77" width="9.28125" style="556" hidden="1" customWidth="1" outlineLevel="1"/>
    <col min="78" max="78" width="8.28125" style="556" hidden="1" customWidth="1" collapsed="1"/>
    <col min="79" max="79" width="9.140625" style="556" hidden="1" customWidth="1"/>
    <col min="80" max="80" width="7.57421875" style="556" customWidth="1"/>
    <col min="81" max="81" width="7.8515625" style="556" customWidth="1"/>
    <col min="82" max="89" width="7.140625" style="556" customWidth="1"/>
    <col min="90" max="16384" width="8.8515625" style="556" customWidth="1"/>
  </cols>
  <sheetData>
    <row r="1" spans="1:83" ht="59.25" customHeight="1" thickBot="1">
      <c r="A1" s="716" t="s">
        <v>169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717"/>
      <c r="AJ1" s="717"/>
      <c r="AK1" s="717"/>
      <c r="AL1" s="717"/>
      <c r="AM1" s="717"/>
      <c r="AN1" s="717"/>
      <c r="AO1" s="717"/>
      <c r="AP1" s="717"/>
      <c r="AQ1" s="717"/>
      <c r="AR1" s="717"/>
      <c r="AS1" s="717"/>
      <c r="AT1" s="717"/>
      <c r="AU1" s="717"/>
      <c r="AV1" s="717"/>
      <c r="AW1" s="717"/>
      <c r="AX1" s="717"/>
      <c r="AY1" s="717"/>
      <c r="AZ1" s="717"/>
      <c r="BA1" s="717"/>
      <c r="BB1" s="717"/>
      <c r="BC1" s="717"/>
      <c r="BD1" s="717"/>
      <c r="BE1" s="717"/>
      <c r="BF1" s="717"/>
      <c r="BG1" s="717"/>
      <c r="BH1" s="717"/>
      <c r="BI1" s="717"/>
      <c r="BJ1" s="717"/>
      <c r="BK1" s="717"/>
      <c r="BL1" s="717"/>
      <c r="BM1" s="717"/>
      <c r="BN1" s="717"/>
      <c r="BO1" s="717"/>
      <c r="BP1" s="717"/>
      <c r="BQ1" s="717"/>
      <c r="BR1" s="717"/>
      <c r="BS1" s="717"/>
      <c r="BT1" s="717"/>
      <c r="BU1" s="717"/>
      <c r="BV1" s="717"/>
      <c r="BW1" s="717"/>
      <c r="BX1" s="717"/>
      <c r="BY1" s="717"/>
      <c r="BZ1" s="717"/>
      <c r="CA1" s="717"/>
      <c r="CB1" s="717"/>
      <c r="CC1" s="717"/>
      <c r="CD1" s="717"/>
      <c r="CE1" s="717"/>
    </row>
    <row r="2" spans="1:89" ht="15.75" customHeight="1">
      <c r="A2" s="809" t="s">
        <v>167</v>
      </c>
      <c r="B2" s="823" t="s">
        <v>202</v>
      </c>
      <c r="C2" s="815" t="s">
        <v>168</v>
      </c>
      <c r="D2" s="812" t="s">
        <v>170</v>
      </c>
      <c r="E2" s="767" t="s">
        <v>115</v>
      </c>
      <c r="F2" s="768"/>
      <c r="G2" s="768"/>
      <c r="H2" s="769"/>
      <c r="I2" s="821"/>
      <c r="J2" s="731"/>
      <c r="K2" s="726" t="s">
        <v>57</v>
      </c>
      <c r="L2" s="727"/>
      <c r="M2" s="727"/>
      <c r="N2" s="727"/>
      <c r="O2" s="727"/>
      <c r="P2" s="750"/>
      <c r="Q2" s="726" t="s">
        <v>58</v>
      </c>
      <c r="R2" s="727"/>
      <c r="S2" s="727"/>
      <c r="T2" s="727"/>
      <c r="U2" s="727"/>
      <c r="V2" s="727"/>
      <c r="W2" s="727"/>
      <c r="X2" s="727"/>
      <c r="Y2" s="727"/>
      <c r="Z2" s="727"/>
      <c r="AA2" s="727"/>
      <c r="AB2" s="727"/>
      <c r="AC2" s="727"/>
      <c r="AD2" s="727"/>
      <c r="AE2" s="727"/>
      <c r="AF2" s="727"/>
      <c r="AG2" s="727"/>
      <c r="AH2" s="727"/>
      <c r="AI2" s="727"/>
      <c r="AJ2" s="727"/>
      <c r="AK2" s="727"/>
      <c r="AL2" s="727"/>
      <c r="AM2" s="727"/>
      <c r="AN2" s="727"/>
      <c r="AO2" s="727"/>
      <c r="AP2" s="727"/>
      <c r="AQ2" s="728"/>
      <c r="AR2" s="147"/>
      <c r="AS2" s="148"/>
      <c r="AT2" s="149"/>
      <c r="AU2" s="150"/>
      <c r="AV2" s="148"/>
      <c r="AW2" s="149"/>
      <c r="AX2" s="778" t="s">
        <v>59</v>
      </c>
      <c r="AY2" s="727"/>
      <c r="AZ2" s="727"/>
      <c r="BA2" s="727"/>
      <c r="BB2" s="727"/>
      <c r="BC2" s="728"/>
      <c r="BD2" s="147"/>
      <c r="BE2" s="148"/>
      <c r="BF2" s="149"/>
      <c r="BG2" s="778" t="s">
        <v>95</v>
      </c>
      <c r="BH2" s="727"/>
      <c r="BI2" s="727"/>
      <c r="BJ2" s="727"/>
      <c r="BK2" s="727"/>
      <c r="BL2" s="728"/>
      <c r="BM2" s="383"/>
      <c r="BN2" s="383"/>
      <c r="BO2" s="382"/>
      <c r="BP2" s="382"/>
      <c r="BQ2" s="775" t="s">
        <v>166</v>
      </c>
      <c r="BR2" s="399" t="s">
        <v>97</v>
      </c>
      <c r="BS2" s="400"/>
      <c r="BT2" s="400"/>
      <c r="BU2" s="400"/>
      <c r="BV2" s="400"/>
      <c r="BW2" s="400"/>
      <c r="BX2" s="400"/>
      <c r="BY2" s="400"/>
      <c r="BZ2" s="400"/>
      <c r="CA2" s="511"/>
      <c r="CB2" s="702" t="s">
        <v>97</v>
      </c>
      <c r="CC2" s="702"/>
      <c r="CD2" s="702"/>
      <c r="CE2" s="702"/>
      <c r="CF2" s="703"/>
      <c r="CG2" s="766" t="s">
        <v>105</v>
      </c>
      <c r="CH2" s="702"/>
      <c r="CI2" s="702"/>
      <c r="CJ2" s="702"/>
      <c r="CK2" s="702"/>
    </row>
    <row r="3" spans="1:90" ht="15" customHeight="1">
      <c r="A3" s="810"/>
      <c r="B3" s="824"/>
      <c r="C3" s="816"/>
      <c r="D3" s="813"/>
      <c r="E3" s="770"/>
      <c r="F3" s="771"/>
      <c r="G3" s="771"/>
      <c r="H3" s="772"/>
      <c r="I3" s="822"/>
      <c r="J3" s="732"/>
      <c r="K3" s="751" t="s">
        <v>82</v>
      </c>
      <c r="L3" s="752"/>
      <c r="M3" s="753"/>
      <c r="N3" s="751" t="s">
        <v>81</v>
      </c>
      <c r="O3" s="752"/>
      <c r="P3" s="753"/>
      <c r="Q3" s="707" t="s">
        <v>56</v>
      </c>
      <c r="R3" s="708"/>
      <c r="S3" s="709"/>
      <c r="T3" s="704" t="s">
        <v>69</v>
      </c>
      <c r="U3" s="705"/>
      <c r="V3" s="705"/>
      <c r="W3" s="705"/>
      <c r="X3" s="705"/>
      <c r="Y3" s="706"/>
      <c r="Z3" s="704" t="s">
        <v>71</v>
      </c>
      <c r="AA3" s="705"/>
      <c r="AB3" s="705"/>
      <c r="AC3" s="705"/>
      <c r="AD3" s="705"/>
      <c r="AE3" s="706"/>
      <c r="AF3" s="704" t="s">
        <v>72</v>
      </c>
      <c r="AG3" s="705"/>
      <c r="AH3" s="705"/>
      <c r="AI3" s="705"/>
      <c r="AJ3" s="705"/>
      <c r="AK3" s="706"/>
      <c r="AL3" s="751" t="s">
        <v>79</v>
      </c>
      <c r="AM3" s="752"/>
      <c r="AN3" s="753"/>
      <c r="AO3" s="751" t="s">
        <v>80</v>
      </c>
      <c r="AP3" s="752"/>
      <c r="AQ3" s="791"/>
      <c r="AR3" s="2"/>
      <c r="AS3" s="1"/>
      <c r="AT3" s="3"/>
      <c r="AU3" s="4"/>
      <c r="AV3" s="1"/>
      <c r="AW3" s="3"/>
      <c r="AX3" s="760" t="s">
        <v>56</v>
      </c>
      <c r="AY3" s="761"/>
      <c r="AZ3" s="762"/>
      <c r="BA3" s="785" t="s">
        <v>70</v>
      </c>
      <c r="BB3" s="761"/>
      <c r="BC3" s="786"/>
      <c r="BD3" s="779" t="s">
        <v>89</v>
      </c>
      <c r="BE3" s="780"/>
      <c r="BF3" s="781"/>
      <c r="BG3" s="760" t="s">
        <v>56</v>
      </c>
      <c r="BH3" s="761"/>
      <c r="BI3" s="762"/>
      <c r="BJ3" s="785" t="s">
        <v>70</v>
      </c>
      <c r="BK3" s="761"/>
      <c r="BL3" s="786"/>
      <c r="BM3" s="729" t="s">
        <v>91</v>
      </c>
      <c r="BN3" s="729" t="s">
        <v>96</v>
      </c>
      <c r="BO3" s="705" t="s">
        <v>60</v>
      </c>
      <c r="BP3" s="705"/>
      <c r="BQ3" s="776"/>
      <c r="BR3" s="804" t="s">
        <v>61</v>
      </c>
      <c r="BS3" s="794"/>
      <c r="BT3" s="795"/>
      <c r="BU3" s="793" t="s">
        <v>62</v>
      </c>
      <c r="BV3" s="794"/>
      <c r="BW3" s="795"/>
      <c r="BX3" s="394" t="s">
        <v>65</v>
      </c>
      <c r="BY3" s="397"/>
      <c r="BZ3" s="395"/>
      <c r="CA3" s="394" t="s">
        <v>66</v>
      </c>
      <c r="CB3" s="394" t="s">
        <v>67</v>
      </c>
      <c r="CC3" s="394" t="s">
        <v>57</v>
      </c>
      <c r="CD3" s="394" t="s">
        <v>58</v>
      </c>
      <c r="CE3" s="394" t="s">
        <v>59</v>
      </c>
      <c r="CF3" s="394" t="s">
        <v>93</v>
      </c>
      <c r="CG3" s="398" t="s">
        <v>60</v>
      </c>
      <c r="CH3" s="394" t="s">
        <v>61</v>
      </c>
      <c r="CI3" s="396" t="s">
        <v>62</v>
      </c>
      <c r="CJ3" s="396" t="s">
        <v>63</v>
      </c>
      <c r="CK3" s="396" t="s">
        <v>64</v>
      </c>
      <c r="CL3" s="557"/>
    </row>
    <row r="4" spans="1:89" s="557" customFormat="1" ht="15.75" customHeight="1">
      <c r="A4" s="810"/>
      <c r="B4" s="824"/>
      <c r="C4" s="816"/>
      <c r="D4" s="813"/>
      <c r="E4" s="770"/>
      <c r="F4" s="771"/>
      <c r="G4" s="771"/>
      <c r="H4" s="772"/>
      <c r="I4" s="151"/>
      <c r="J4" s="146"/>
      <c r="K4" s="754"/>
      <c r="L4" s="755"/>
      <c r="M4" s="756"/>
      <c r="N4" s="754"/>
      <c r="O4" s="755"/>
      <c r="P4" s="756"/>
      <c r="Q4" s="710"/>
      <c r="R4" s="711"/>
      <c r="S4" s="712"/>
      <c r="T4" s="713" t="s">
        <v>56</v>
      </c>
      <c r="U4" s="714"/>
      <c r="V4" s="715"/>
      <c r="W4" s="713" t="s">
        <v>70</v>
      </c>
      <c r="X4" s="714"/>
      <c r="Y4" s="715"/>
      <c r="Z4" s="713" t="s">
        <v>56</v>
      </c>
      <c r="AA4" s="714"/>
      <c r="AB4" s="715"/>
      <c r="AC4" s="713" t="s">
        <v>70</v>
      </c>
      <c r="AD4" s="714"/>
      <c r="AE4" s="715"/>
      <c r="AF4" s="713" t="s">
        <v>56</v>
      </c>
      <c r="AG4" s="714"/>
      <c r="AH4" s="715"/>
      <c r="AI4" s="713" t="s">
        <v>70</v>
      </c>
      <c r="AJ4" s="714"/>
      <c r="AK4" s="715"/>
      <c r="AL4" s="754"/>
      <c r="AM4" s="755"/>
      <c r="AN4" s="756"/>
      <c r="AO4" s="754"/>
      <c r="AP4" s="755"/>
      <c r="AQ4" s="792"/>
      <c r="AR4" s="757" t="s">
        <v>85</v>
      </c>
      <c r="AS4" s="758"/>
      <c r="AT4" s="759"/>
      <c r="AU4" s="757" t="s">
        <v>86</v>
      </c>
      <c r="AV4" s="758"/>
      <c r="AW4" s="759"/>
      <c r="AX4" s="763"/>
      <c r="AY4" s="764"/>
      <c r="AZ4" s="765"/>
      <c r="BA4" s="787"/>
      <c r="BB4" s="764"/>
      <c r="BC4" s="788"/>
      <c r="BD4" s="782"/>
      <c r="BE4" s="783"/>
      <c r="BF4" s="784"/>
      <c r="BG4" s="763"/>
      <c r="BH4" s="764"/>
      <c r="BI4" s="765"/>
      <c r="BJ4" s="787"/>
      <c r="BK4" s="764"/>
      <c r="BL4" s="788"/>
      <c r="BM4" s="729"/>
      <c r="BN4" s="729"/>
      <c r="BO4" s="135" t="s">
        <v>56</v>
      </c>
      <c r="BP4" s="134" t="s">
        <v>70</v>
      </c>
      <c r="BQ4" s="777"/>
      <c r="BR4" s="312" t="s">
        <v>56</v>
      </c>
      <c r="BS4" s="300" t="s">
        <v>70</v>
      </c>
      <c r="BT4" s="789" t="s">
        <v>114</v>
      </c>
      <c r="BU4" s="300" t="s">
        <v>56</v>
      </c>
      <c r="BV4" s="300" t="s">
        <v>70</v>
      </c>
      <c r="BW4" s="789" t="s">
        <v>113</v>
      </c>
      <c r="BX4" s="300" t="s">
        <v>56</v>
      </c>
      <c r="BY4" s="300" t="s">
        <v>70</v>
      </c>
      <c r="BZ4" s="789" t="s">
        <v>182</v>
      </c>
      <c r="CA4" s="300" t="s">
        <v>56</v>
      </c>
      <c r="CB4" s="300" t="s">
        <v>56</v>
      </c>
      <c r="CC4" s="300" t="s">
        <v>56</v>
      </c>
      <c r="CD4" s="300" t="s">
        <v>56</v>
      </c>
      <c r="CE4" s="300" t="s">
        <v>56</v>
      </c>
      <c r="CF4" s="300" t="s">
        <v>56</v>
      </c>
      <c r="CG4" s="301" t="s">
        <v>56</v>
      </c>
      <c r="CH4" s="300" t="s">
        <v>56</v>
      </c>
      <c r="CI4" s="300" t="s">
        <v>56</v>
      </c>
      <c r="CJ4" s="300" t="s">
        <v>56</v>
      </c>
      <c r="CK4" s="300" t="s">
        <v>56</v>
      </c>
    </row>
    <row r="5" spans="1:89" ht="16.5" customHeight="1">
      <c r="A5" s="811"/>
      <c r="B5" s="825"/>
      <c r="C5" s="817"/>
      <c r="D5" s="814"/>
      <c r="E5" s="773"/>
      <c r="F5" s="736"/>
      <c r="G5" s="736"/>
      <c r="H5" s="774"/>
      <c r="I5" s="284"/>
      <c r="J5" s="285"/>
      <c r="K5" s="194" t="s">
        <v>46</v>
      </c>
      <c r="L5" s="194" t="s">
        <v>47</v>
      </c>
      <c r="M5" s="81" t="s">
        <v>48</v>
      </c>
      <c r="N5" s="286" t="s">
        <v>77</v>
      </c>
      <c r="O5" s="286" t="s">
        <v>47</v>
      </c>
      <c r="P5" s="6" t="s">
        <v>75</v>
      </c>
      <c r="Q5" s="194" t="s">
        <v>46</v>
      </c>
      <c r="R5" s="194" t="s">
        <v>47</v>
      </c>
      <c r="S5" s="81" t="s">
        <v>48</v>
      </c>
      <c r="T5" s="194" t="s">
        <v>46</v>
      </c>
      <c r="U5" s="194" t="s">
        <v>47</v>
      </c>
      <c r="V5" s="81" t="s">
        <v>48</v>
      </c>
      <c r="W5" s="194" t="s">
        <v>46</v>
      </c>
      <c r="X5" s="194" t="s">
        <v>47</v>
      </c>
      <c r="Y5" s="81" t="s">
        <v>48</v>
      </c>
      <c r="Z5" s="194" t="s">
        <v>46</v>
      </c>
      <c r="AA5" s="194" t="s">
        <v>47</v>
      </c>
      <c r="AB5" s="81" t="s">
        <v>48</v>
      </c>
      <c r="AC5" s="194" t="s">
        <v>46</v>
      </c>
      <c r="AD5" s="194" t="s">
        <v>47</v>
      </c>
      <c r="AE5" s="81" t="s">
        <v>48</v>
      </c>
      <c r="AF5" s="194" t="s">
        <v>46</v>
      </c>
      <c r="AG5" s="194" t="s">
        <v>47</v>
      </c>
      <c r="AH5" s="81" t="s">
        <v>48</v>
      </c>
      <c r="AI5" s="194" t="s">
        <v>46</v>
      </c>
      <c r="AJ5" s="194" t="s">
        <v>47</v>
      </c>
      <c r="AK5" s="81" t="s">
        <v>48</v>
      </c>
      <c r="AL5" s="81" t="s">
        <v>77</v>
      </c>
      <c r="AM5" s="81" t="s">
        <v>47</v>
      </c>
      <c r="AN5" s="6" t="s">
        <v>78</v>
      </c>
      <c r="AO5" s="286" t="s">
        <v>77</v>
      </c>
      <c r="AP5" s="286" t="s">
        <v>47</v>
      </c>
      <c r="AQ5" s="7" t="s">
        <v>75</v>
      </c>
      <c r="AR5" s="287" t="s">
        <v>46</v>
      </c>
      <c r="AS5" s="194" t="s">
        <v>47</v>
      </c>
      <c r="AT5" s="288" t="s">
        <v>48</v>
      </c>
      <c r="AU5" s="193" t="s">
        <v>46</v>
      </c>
      <c r="AV5" s="194" t="s">
        <v>47</v>
      </c>
      <c r="AW5" s="288" t="s">
        <v>48</v>
      </c>
      <c r="AX5" s="193" t="s">
        <v>46</v>
      </c>
      <c r="AY5" s="194" t="s">
        <v>47</v>
      </c>
      <c r="AZ5" s="81" t="s">
        <v>48</v>
      </c>
      <c r="BA5" s="194" t="s">
        <v>46</v>
      </c>
      <c r="BB5" s="194" t="s">
        <v>47</v>
      </c>
      <c r="BC5" s="41" t="s">
        <v>48</v>
      </c>
      <c r="BD5" s="287" t="s">
        <v>46</v>
      </c>
      <c r="BE5" s="194" t="s">
        <v>47</v>
      </c>
      <c r="BF5" s="288" t="s">
        <v>48</v>
      </c>
      <c r="BG5" s="193" t="s">
        <v>46</v>
      </c>
      <c r="BH5" s="194" t="s">
        <v>47</v>
      </c>
      <c r="BI5" s="81" t="s">
        <v>48</v>
      </c>
      <c r="BJ5" s="194" t="s">
        <v>46</v>
      </c>
      <c r="BK5" s="194" t="s">
        <v>47</v>
      </c>
      <c r="BL5" s="41" t="s">
        <v>48</v>
      </c>
      <c r="BM5" s="289" t="s">
        <v>46</v>
      </c>
      <c r="BN5" s="289" t="s">
        <v>46</v>
      </c>
      <c r="BO5" s="193" t="s">
        <v>46</v>
      </c>
      <c r="BP5" s="41" t="s">
        <v>46</v>
      </c>
      <c r="BQ5" s="315" t="s">
        <v>46</v>
      </c>
      <c r="BR5" s="313" t="s">
        <v>46</v>
      </c>
      <c r="BS5" s="314" t="s">
        <v>46</v>
      </c>
      <c r="BT5" s="790"/>
      <c r="BU5" s="302" t="s">
        <v>46</v>
      </c>
      <c r="BV5" s="314" t="s">
        <v>46</v>
      </c>
      <c r="BW5" s="790"/>
      <c r="BX5" s="313" t="s">
        <v>46</v>
      </c>
      <c r="BY5" s="314" t="s">
        <v>46</v>
      </c>
      <c r="BZ5" s="790"/>
      <c r="CA5" s="302" t="s">
        <v>46</v>
      </c>
      <c r="CB5" s="302" t="s">
        <v>46</v>
      </c>
      <c r="CC5" s="302" t="s">
        <v>46</v>
      </c>
      <c r="CD5" s="302" t="s">
        <v>46</v>
      </c>
      <c r="CE5" s="302" t="s">
        <v>46</v>
      </c>
      <c r="CF5" s="302" t="s">
        <v>46</v>
      </c>
      <c r="CG5" s="303" t="s">
        <v>46</v>
      </c>
      <c r="CH5" s="302" t="s">
        <v>46</v>
      </c>
      <c r="CI5" s="302" t="s">
        <v>46</v>
      </c>
      <c r="CJ5" s="302" t="s">
        <v>46</v>
      </c>
      <c r="CK5" s="302" t="s">
        <v>46</v>
      </c>
    </row>
    <row r="6" spans="1:89" ht="16.5" customHeight="1">
      <c r="A6" s="559"/>
      <c r="B6" s="643"/>
      <c r="C6" s="602" t="s">
        <v>199</v>
      </c>
      <c r="D6" s="534"/>
      <c r="E6" s="513"/>
      <c r="F6" s="514"/>
      <c r="G6" s="514"/>
      <c r="H6" s="515"/>
      <c r="I6" s="535"/>
      <c r="J6" s="285"/>
      <c r="K6" s="194"/>
      <c r="L6" s="194"/>
      <c r="M6" s="81"/>
      <c r="N6" s="286"/>
      <c r="O6" s="286"/>
      <c r="P6" s="6"/>
      <c r="Q6" s="194"/>
      <c r="R6" s="194"/>
      <c r="S6" s="81"/>
      <c r="T6" s="194"/>
      <c r="U6" s="194"/>
      <c r="V6" s="81"/>
      <c r="W6" s="194"/>
      <c r="X6" s="194"/>
      <c r="Y6" s="81"/>
      <c r="Z6" s="194"/>
      <c r="AA6" s="194"/>
      <c r="AB6" s="81"/>
      <c r="AC6" s="194"/>
      <c r="AD6" s="194"/>
      <c r="AE6" s="81"/>
      <c r="AF6" s="194"/>
      <c r="AG6" s="194"/>
      <c r="AH6" s="81"/>
      <c r="AI6" s="194"/>
      <c r="AJ6" s="194"/>
      <c r="AK6" s="81"/>
      <c r="AL6" s="81"/>
      <c r="AM6" s="81"/>
      <c r="AN6" s="6"/>
      <c r="AO6" s="286"/>
      <c r="AP6" s="286"/>
      <c r="AQ6" s="7"/>
      <c r="AR6" s="287"/>
      <c r="AS6" s="194"/>
      <c r="AT6" s="288"/>
      <c r="AU6" s="193"/>
      <c r="AV6" s="194"/>
      <c r="AW6" s="288"/>
      <c r="AX6" s="193"/>
      <c r="AY6" s="194"/>
      <c r="AZ6" s="81"/>
      <c r="BA6" s="194"/>
      <c r="BB6" s="194"/>
      <c r="BC6" s="41"/>
      <c r="BD6" s="287"/>
      <c r="BE6" s="194"/>
      <c r="BF6" s="288"/>
      <c r="BG6" s="193"/>
      <c r="BH6" s="194"/>
      <c r="BI6" s="81"/>
      <c r="BJ6" s="194"/>
      <c r="BK6" s="194"/>
      <c r="BL6" s="41"/>
      <c r="BM6" s="289"/>
      <c r="BN6" s="289"/>
      <c r="BO6" s="193"/>
      <c r="BP6" s="41"/>
      <c r="BQ6" s="315"/>
      <c r="BR6" s="313"/>
      <c r="BS6" s="314"/>
      <c r="BT6" s="512"/>
      <c r="BU6" s="302"/>
      <c r="BV6" s="314"/>
      <c r="BW6" s="512"/>
      <c r="BX6" s="313"/>
      <c r="BY6" s="314"/>
      <c r="BZ6" s="512"/>
      <c r="CA6" s="302"/>
      <c r="CB6" s="302"/>
      <c r="CC6" s="300"/>
      <c r="CD6" s="302"/>
      <c r="CE6" s="302"/>
      <c r="CF6" s="302"/>
      <c r="CG6" s="303"/>
      <c r="CH6" s="302"/>
      <c r="CI6" s="302"/>
      <c r="CJ6" s="302"/>
      <c r="CK6" s="302"/>
    </row>
    <row r="7" spans="1:89" s="189" customFormat="1" ht="14.25" customHeight="1">
      <c r="A7" s="559">
        <v>1</v>
      </c>
      <c r="B7" s="644" t="s">
        <v>203</v>
      </c>
      <c r="C7" s="603" t="s">
        <v>188</v>
      </c>
      <c r="D7" s="21" t="s">
        <v>112</v>
      </c>
      <c r="E7" s="195" t="s">
        <v>225</v>
      </c>
      <c r="F7" s="195">
        <v>150</v>
      </c>
      <c r="G7" s="195">
        <v>3000</v>
      </c>
      <c r="H7" s="195">
        <f>F7*G7</f>
        <v>450000</v>
      </c>
      <c r="I7" s="196"/>
      <c r="J7" s="197">
        <f>H7-I7</f>
        <v>450000</v>
      </c>
      <c r="K7" s="198"/>
      <c r="L7" s="198"/>
      <c r="M7" s="198"/>
      <c r="N7" s="198"/>
      <c r="O7" s="198"/>
      <c r="P7" s="199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200"/>
      <c r="AR7" s="201">
        <f>F7-N7-AO7</f>
        <v>150</v>
      </c>
      <c r="AS7" s="199"/>
      <c r="AT7" s="202">
        <f>H7-P7-AQ7</f>
        <v>450000</v>
      </c>
      <c r="AU7" s="203">
        <f>AR7</f>
        <v>150</v>
      </c>
      <c r="AV7" s="199"/>
      <c r="AW7" s="204">
        <f>AT7</f>
        <v>450000</v>
      </c>
      <c r="AX7" s="205"/>
      <c r="AY7" s="195"/>
      <c r="AZ7" s="198"/>
      <c r="BA7" s="198"/>
      <c r="BB7" s="198"/>
      <c r="BC7" s="196"/>
      <c r="BD7" s="206">
        <f>AU7-BA7</f>
        <v>150</v>
      </c>
      <c r="BE7" s="195">
        <f>AV7-BB7</f>
        <v>0</v>
      </c>
      <c r="BF7" s="207">
        <f>AW7-BC7</f>
        <v>450000</v>
      </c>
      <c r="BG7" s="208"/>
      <c r="BH7" s="195"/>
      <c r="BI7" s="195"/>
      <c r="BJ7" s="195"/>
      <c r="BK7" s="195"/>
      <c r="BL7" s="197"/>
      <c r="BM7" s="206">
        <f>BD7-BJ7</f>
        <v>150</v>
      </c>
      <c r="BN7" s="206">
        <f>BM7</f>
        <v>150</v>
      </c>
      <c r="BO7" s="208"/>
      <c r="BP7" s="197"/>
      <c r="BQ7" s="305">
        <v>258.5</v>
      </c>
      <c r="BR7" s="205"/>
      <c r="BS7" s="198"/>
      <c r="BT7" s="195">
        <f>BQ7-BS7</f>
        <v>258.5</v>
      </c>
      <c r="BU7" s="198"/>
      <c r="BV7" s="211"/>
      <c r="BW7" s="195" t="s">
        <v>45</v>
      </c>
      <c r="BX7" s="208" t="s">
        <v>45</v>
      </c>
      <c r="BY7" s="195"/>
      <c r="BZ7" s="195"/>
      <c r="CA7" s="195" t="s">
        <v>45</v>
      </c>
      <c r="CB7" s="387"/>
      <c r="CC7" s="560"/>
      <c r="CD7" s="195"/>
      <c r="CE7" s="195"/>
      <c r="CF7" s="195"/>
      <c r="CG7" s="206"/>
      <c r="CH7" s="195"/>
      <c r="CI7" s="195"/>
      <c r="CJ7" s="195"/>
      <c r="CK7" s="195"/>
    </row>
    <row r="8" spans="1:89" s="561" customFormat="1" ht="12" customHeight="1">
      <c r="A8" s="541">
        <v>2</v>
      </c>
      <c r="B8" s="645" t="s">
        <v>204</v>
      </c>
      <c r="C8" s="604" t="s">
        <v>140</v>
      </c>
      <c r="D8" s="742" t="s">
        <v>106</v>
      </c>
      <c r="E8" s="197" t="s">
        <v>9</v>
      </c>
      <c r="F8" s="197">
        <v>1250</v>
      </c>
      <c r="G8" s="197">
        <v>3880</v>
      </c>
      <c r="H8" s="195">
        <f>F8*G8</f>
        <v>4850000</v>
      </c>
      <c r="I8" s="197"/>
      <c r="J8" s="197">
        <f>H8-I8</f>
        <v>4850000</v>
      </c>
      <c r="K8" s="197">
        <v>300</v>
      </c>
      <c r="L8" s="197">
        <v>3880</v>
      </c>
      <c r="M8" s="195">
        <f>K8*L8</f>
        <v>1164000</v>
      </c>
      <c r="N8" s="197"/>
      <c r="O8" s="197"/>
      <c r="P8" s="212"/>
      <c r="Q8" s="197">
        <v>450</v>
      </c>
      <c r="R8" s="197">
        <v>3880</v>
      </c>
      <c r="S8" s="195">
        <f>Q8*R8</f>
        <v>1746000</v>
      </c>
      <c r="T8" s="197"/>
      <c r="U8" s="197"/>
      <c r="V8" s="197">
        <v>582000</v>
      </c>
      <c r="W8" s="197"/>
      <c r="X8" s="197"/>
      <c r="Y8" s="197"/>
      <c r="Z8" s="197"/>
      <c r="AA8" s="197"/>
      <c r="AB8" s="197">
        <v>582000</v>
      </c>
      <c r="AC8" s="197"/>
      <c r="AD8" s="197"/>
      <c r="AE8" s="197"/>
      <c r="AF8" s="197"/>
      <c r="AG8" s="197"/>
      <c r="AH8" s="197">
        <v>582000</v>
      </c>
      <c r="AI8" s="197"/>
      <c r="AJ8" s="197"/>
      <c r="AK8" s="197"/>
      <c r="AL8" s="197">
        <f>AN8/AM8</f>
        <v>450</v>
      </c>
      <c r="AM8" s="197">
        <f>G8</f>
        <v>3880</v>
      </c>
      <c r="AN8" s="197">
        <f>V8+AB8+AH8</f>
        <v>1746000</v>
      </c>
      <c r="AO8" s="197"/>
      <c r="AP8" s="197"/>
      <c r="AQ8" s="212"/>
      <c r="AR8" s="213">
        <f>F8-N8-AO8</f>
        <v>1250</v>
      </c>
      <c r="AS8" s="191"/>
      <c r="AT8" s="202">
        <f>H8-P8-AQ8</f>
        <v>4850000</v>
      </c>
      <c r="AU8" s="214">
        <f>AR8</f>
        <v>1250</v>
      </c>
      <c r="AV8" s="191"/>
      <c r="AW8" s="202">
        <f>AT8</f>
        <v>4850000</v>
      </c>
      <c r="AX8" s="209">
        <v>300</v>
      </c>
      <c r="AY8" s="197">
        <v>3880</v>
      </c>
      <c r="AZ8" s="195">
        <f>AX8*AY8</f>
        <v>1164000</v>
      </c>
      <c r="BA8" s="197">
        <f>9.85+82.27+14.78+15.76+22.66</f>
        <v>145.32</v>
      </c>
      <c r="BB8" s="197">
        <f>BC8/BA8</f>
        <v>4391.484654555465</v>
      </c>
      <c r="BC8" s="197">
        <f>593272.55+44898</f>
        <v>638170.55</v>
      </c>
      <c r="BD8" s="206">
        <f>AU8-BA8</f>
        <v>1104.68</v>
      </c>
      <c r="BE8" s="195">
        <f>BB8</f>
        <v>4391.484654555465</v>
      </c>
      <c r="BF8" s="207">
        <f>AW8-BC8</f>
        <v>4211829.45</v>
      </c>
      <c r="BG8" s="208">
        <v>200</v>
      </c>
      <c r="BH8" s="195">
        <v>3880</v>
      </c>
      <c r="BI8" s="195">
        <v>776000</v>
      </c>
      <c r="BJ8" s="195">
        <v>99.51</v>
      </c>
      <c r="BK8" s="195"/>
      <c r="BL8" s="197">
        <f>446480.89+41794.2</f>
        <v>488275.09</v>
      </c>
      <c r="BM8" s="206">
        <f>BD8-BJ8</f>
        <v>1005.1700000000001</v>
      </c>
      <c r="BN8" s="206">
        <f>BM8</f>
        <v>1005.1700000000001</v>
      </c>
      <c r="BO8" s="208">
        <v>100</v>
      </c>
      <c r="BP8" s="197">
        <v>91.33</v>
      </c>
      <c r="BQ8" s="306">
        <f>BN8-BP8</f>
        <v>913.84</v>
      </c>
      <c r="BR8" s="386">
        <v>180</v>
      </c>
      <c r="BS8" s="387">
        <f>14.81+83.56+4.83+0.99+40+22.66+7.88</f>
        <v>174.73</v>
      </c>
      <c r="BT8" s="195">
        <f>BQ8-BS8</f>
        <v>739.11</v>
      </c>
      <c r="BU8" s="387">
        <v>200</v>
      </c>
      <c r="BV8" s="388">
        <f>14.78+14.78+58.13+27.59+35.96+29.06+14.29+3.96</f>
        <v>198.55</v>
      </c>
      <c r="BW8" s="293">
        <v>540.56</v>
      </c>
      <c r="BX8" s="389">
        <v>200</v>
      </c>
      <c r="BY8" s="387">
        <v>158</v>
      </c>
      <c r="BZ8" s="264">
        <v>174.76</v>
      </c>
      <c r="CA8" s="387" t="s">
        <v>45</v>
      </c>
      <c r="CB8" s="387" t="s">
        <v>45</v>
      </c>
      <c r="CC8" s="387"/>
      <c r="CD8" s="195"/>
      <c r="CE8" s="195"/>
      <c r="CF8" s="195"/>
      <c r="CG8" s="206"/>
      <c r="CH8" s="387"/>
      <c r="CI8" s="387"/>
      <c r="CJ8" s="195"/>
      <c r="CK8" s="195"/>
    </row>
    <row r="9" spans="1:89" s="189" customFormat="1" ht="25.5" customHeight="1">
      <c r="A9" s="730">
        <v>3</v>
      </c>
      <c r="B9" s="700" t="s">
        <v>205</v>
      </c>
      <c r="C9" s="605" t="s">
        <v>189</v>
      </c>
      <c r="D9" s="743"/>
      <c r="E9" s="197"/>
      <c r="F9" s="197"/>
      <c r="G9" s="197"/>
      <c r="H9" s="195"/>
      <c r="I9" s="197"/>
      <c r="J9" s="197"/>
      <c r="K9" s="197"/>
      <c r="L9" s="197"/>
      <c r="M9" s="195"/>
      <c r="N9" s="197"/>
      <c r="O9" s="197"/>
      <c r="P9" s="191"/>
      <c r="Q9" s="197"/>
      <c r="R9" s="197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7"/>
      <c r="AM9" s="197"/>
      <c r="AN9" s="197"/>
      <c r="AO9" s="197"/>
      <c r="AP9" s="197"/>
      <c r="AQ9" s="212"/>
      <c r="AR9" s="201"/>
      <c r="AS9" s="199"/>
      <c r="AT9" s="202"/>
      <c r="AU9" s="203"/>
      <c r="AV9" s="199"/>
      <c r="AW9" s="202"/>
      <c r="AX9" s="205"/>
      <c r="AY9" s="195"/>
      <c r="AZ9" s="198"/>
      <c r="BA9" s="197"/>
      <c r="BB9" s="196"/>
      <c r="BC9" s="197"/>
      <c r="BD9" s="206"/>
      <c r="BE9" s="195"/>
      <c r="BF9" s="207"/>
      <c r="BG9" s="208"/>
      <c r="BH9" s="195"/>
      <c r="BI9" s="195"/>
      <c r="BJ9" s="195"/>
      <c r="BK9" s="195"/>
      <c r="BL9" s="197"/>
      <c r="BM9" s="206"/>
      <c r="BN9" s="206"/>
      <c r="BO9" s="208"/>
      <c r="BP9" s="197"/>
      <c r="BQ9" s="306"/>
      <c r="BR9" s="386"/>
      <c r="BS9" s="387"/>
      <c r="BT9" s="195"/>
      <c r="BU9" s="387"/>
      <c r="BV9" s="388"/>
      <c r="BW9" s="293"/>
      <c r="BX9" s="389"/>
      <c r="BY9" s="387"/>
      <c r="BZ9" s="264"/>
      <c r="CA9" s="387"/>
      <c r="CB9" s="387"/>
      <c r="CC9" s="195"/>
      <c r="CD9" s="195"/>
      <c r="CE9" s="195"/>
      <c r="CF9" s="195"/>
      <c r="CG9" s="206"/>
      <c r="CH9" s="195"/>
      <c r="CI9" s="195"/>
      <c r="CJ9" s="195"/>
      <c r="CK9" s="195"/>
    </row>
    <row r="10" spans="1:89" s="189" customFormat="1" ht="27" customHeight="1">
      <c r="A10" s="730"/>
      <c r="B10" s="701"/>
      <c r="C10" s="604" t="s">
        <v>190</v>
      </c>
      <c r="D10" s="144" t="s">
        <v>107</v>
      </c>
      <c r="E10" s="212" t="s">
        <v>226</v>
      </c>
      <c r="F10" s="197">
        <v>21</v>
      </c>
      <c r="G10" s="197">
        <v>940</v>
      </c>
      <c r="H10" s="195">
        <f>F10*G10</f>
        <v>19740</v>
      </c>
      <c r="I10" s="196"/>
      <c r="J10" s="197">
        <f>H10-I10</f>
        <v>19740</v>
      </c>
      <c r="K10" s="197"/>
      <c r="L10" s="197"/>
      <c r="M10" s="195"/>
      <c r="N10" s="197"/>
      <c r="O10" s="197"/>
      <c r="P10" s="212"/>
      <c r="Q10" s="197">
        <v>7</v>
      </c>
      <c r="R10" s="197">
        <v>940</v>
      </c>
      <c r="S10" s="195">
        <f>Q10*R10</f>
        <v>6580</v>
      </c>
      <c r="T10" s="197"/>
      <c r="U10" s="197"/>
      <c r="V10" s="197">
        <v>2190</v>
      </c>
      <c r="W10" s="197"/>
      <c r="X10" s="197"/>
      <c r="Y10" s="197"/>
      <c r="Z10" s="197"/>
      <c r="AA10" s="197"/>
      <c r="AB10" s="197">
        <v>2190</v>
      </c>
      <c r="AC10" s="197"/>
      <c r="AD10" s="197"/>
      <c r="AE10" s="197"/>
      <c r="AF10" s="197"/>
      <c r="AG10" s="197"/>
      <c r="AH10" s="197">
        <v>2200</v>
      </c>
      <c r="AI10" s="197"/>
      <c r="AJ10" s="197"/>
      <c r="AK10" s="197"/>
      <c r="AL10" s="197">
        <f>AN10/AM10</f>
        <v>7</v>
      </c>
      <c r="AM10" s="197">
        <f>G10</f>
        <v>940</v>
      </c>
      <c r="AN10" s="197">
        <f>V10+AB10+AH10</f>
        <v>6580</v>
      </c>
      <c r="AO10" s="197"/>
      <c r="AP10" s="197"/>
      <c r="AQ10" s="212"/>
      <c r="AR10" s="201">
        <f>F10-N10-AO10</f>
        <v>21</v>
      </c>
      <c r="AS10" s="199"/>
      <c r="AT10" s="202">
        <f>H10-P10-AQ10</f>
        <v>19740</v>
      </c>
      <c r="AU10" s="203">
        <f>AR10</f>
        <v>21</v>
      </c>
      <c r="AV10" s="199"/>
      <c r="AW10" s="202">
        <f>AT10</f>
        <v>19740</v>
      </c>
      <c r="AX10" s="209">
        <v>7</v>
      </c>
      <c r="AY10" s="197">
        <v>940</v>
      </c>
      <c r="AZ10" s="195">
        <f>AX10*AY10</f>
        <v>6580</v>
      </c>
      <c r="BA10" s="197"/>
      <c r="BB10" s="197"/>
      <c r="BC10" s="197"/>
      <c r="BD10" s="206">
        <f>AU10-BA10</f>
        <v>21</v>
      </c>
      <c r="BE10" s="195">
        <f>AV10-BB10</f>
        <v>0</v>
      </c>
      <c r="BF10" s="207">
        <f>AW10-BC10</f>
        <v>19740</v>
      </c>
      <c r="BG10" s="208">
        <v>7</v>
      </c>
      <c r="BH10" s="195">
        <v>940</v>
      </c>
      <c r="BI10" s="195">
        <v>6580</v>
      </c>
      <c r="BJ10" s="195"/>
      <c r="BK10" s="195"/>
      <c r="BL10" s="197"/>
      <c r="BM10" s="206">
        <f>BD10-BJ10</f>
        <v>21</v>
      </c>
      <c r="BN10" s="206">
        <f>BM10</f>
        <v>21</v>
      </c>
      <c r="BO10" s="208"/>
      <c r="BP10" s="197"/>
      <c r="BQ10" s="306" t="s">
        <v>116</v>
      </c>
      <c r="BR10" s="208"/>
      <c r="BS10" s="198"/>
      <c r="BT10" s="195" t="s">
        <v>45</v>
      </c>
      <c r="BU10" s="195" t="s">
        <v>45</v>
      </c>
      <c r="BV10" s="317"/>
      <c r="BW10" s="195" t="s">
        <v>45</v>
      </c>
      <c r="BX10" s="386" t="s">
        <v>165</v>
      </c>
      <c r="BY10" s="386" t="s">
        <v>173</v>
      </c>
      <c r="BZ10" s="208" t="s">
        <v>164</v>
      </c>
      <c r="CA10" s="387"/>
      <c r="CB10" s="387"/>
      <c r="CC10" s="195"/>
      <c r="CD10" s="195"/>
      <c r="CE10" s="195"/>
      <c r="CF10" s="195"/>
      <c r="CG10" s="206"/>
      <c r="CH10" s="195"/>
      <c r="CI10" s="195"/>
      <c r="CJ10" s="195"/>
      <c r="CK10" s="195"/>
    </row>
    <row r="11" spans="1:89" s="189" customFormat="1" ht="36.75" customHeight="1">
      <c r="A11" s="562"/>
      <c r="B11" s="644" t="s">
        <v>231</v>
      </c>
      <c r="C11" s="604" t="s">
        <v>229</v>
      </c>
      <c r="D11" s="144"/>
      <c r="E11" s="212"/>
      <c r="F11" s="197"/>
      <c r="G11" s="197"/>
      <c r="H11" s="195"/>
      <c r="I11" s="196"/>
      <c r="J11" s="197"/>
      <c r="K11" s="197"/>
      <c r="L11" s="197"/>
      <c r="M11" s="195"/>
      <c r="N11" s="197"/>
      <c r="O11" s="197"/>
      <c r="P11" s="212"/>
      <c r="Q11" s="197"/>
      <c r="R11" s="197"/>
      <c r="S11" s="195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212"/>
      <c r="AR11" s="201"/>
      <c r="AS11" s="199"/>
      <c r="AT11" s="202"/>
      <c r="AU11" s="203"/>
      <c r="AV11" s="199"/>
      <c r="AW11" s="202"/>
      <c r="AX11" s="209"/>
      <c r="AY11" s="197"/>
      <c r="AZ11" s="195"/>
      <c r="BA11" s="197"/>
      <c r="BB11" s="197"/>
      <c r="BC11" s="197"/>
      <c r="BD11" s="206"/>
      <c r="BE11" s="195"/>
      <c r="BF11" s="207"/>
      <c r="BG11" s="208"/>
      <c r="BH11" s="195"/>
      <c r="BI11" s="195"/>
      <c r="BJ11" s="195"/>
      <c r="BK11" s="195"/>
      <c r="BL11" s="197"/>
      <c r="BM11" s="206"/>
      <c r="BN11" s="206"/>
      <c r="BO11" s="208"/>
      <c r="BP11" s="197"/>
      <c r="BQ11" s="306"/>
      <c r="BR11" s="208"/>
      <c r="BS11" s="198"/>
      <c r="BT11" s="195"/>
      <c r="BU11" s="195"/>
      <c r="BV11" s="317"/>
      <c r="BW11" s="195"/>
      <c r="BX11" s="386"/>
      <c r="BY11" s="386"/>
      <c r="BZ11" s="208"/>
      <c r="CA11" s="387"/>
      <c r="CB11" s="387"/>
      <c r="CC11" s="387"/>
      <c r="CD11" s="195"/>
      <c r="CE11" s="195"/>
      <c r="CF11" s="195"/>
      <c r="CG11" s="206"/>
      <c r="CH11" s="195"/>
      <c r="CI11" s="195"/>
      <c r="CJ11" s="195"/>
      <c r="CK11" s="195"/>
    </row>
    <row r="12" spans="1:123" s="189" customFormat="1" ht="23.25" customHeight="1">
      <c r="A12" s="525">
        <v>7</v>
      </c>
      <c r="B12" s="645" t="s">
        <v>230</v>
      </c>
      <c r="C12" s="604" t="s">
        <v>228</v>
      </c>
      <c r="D12" s="31" t="s">
        <v>108</v>
      </c>
      <c r="E12" s="195" t="s">
        <v>98</v>
      </c>
      <c r="F12" s="216">
        <v>119.2</v>
      </c>
      <c r="G12" s="216">
        <v>740.77</v>
      </c>
      <c r="H12" s="216">
        <v>88300</v>
      </c>
      <c r="I12" s="217"/>
      <c r="J12" s="218"/>
      <c r="K12" s="219"/>
      <c r="L12" s="219"/>
      <c r="M12" s="216"/>
      <c r="N12" s="218"/>
      <c r="O12" s="218"/>
      <c r="P12" s="220"/>
      <c r="Q12" s="219"/>
      <c r="R12" s="219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8"/>
      <c r="AM12" s="218"/>
      <c r="AN12" s="218"/>
      <c r="AO12" s="218"/>
      <c r="AP12" s="218"/>
      <c r="AQ12" s="221"/>
      <c r="AR12" s="222"/>
      <c r="AS12" s="223"/>
      <c r="AT12" s="224"/>
      <c r="AU12" s="225"/>
      <c r="AV12" s="223"/>
      <c r="AW12" s="224"/>
      <c r="AX12" s="205"/>
      <c r="AY12" s="195"/>
      <c r="AZ12" s="195"/>
      <c r="BA12" s="197"/>
      <c r="BB12" s="197"/>
      <c r="BC12" s="197"/>
      <c r="BD12" s="206">
        <f aca="true" t="shared" si="0" ref="BD12:BF13">AU12-BA12</f>
        <v>0</v>
      </c>
      <c r="BE12" s="195">
        <f t="shared" si="0"/>
        <v>0</v>
      </c>
      <c r="BF12" s="207">
        <f t="shared" si="0"/>
        <v>0</v>
      </c>
      <c r="BG12" s="208"/>
      <c r="BH12" s="195"/>
      <c r="BI12" s="195"/>
      <c r="BJ12" s="195"/>
      <c r="BK12" s="195"/>
      <c r="BL12" s="197"/>
      <c r="BM12" s="206">
        <f>BD12-BJ12</f>
        <v>0</v>
      </c>
      <c r="BN12" s="206">
        <f>BM12</f>
        <v>0</v>
      </c>
      <c r="BO12" s="208"/>
      <c r="BP12" s="197"/>
      <c r="BQ12" s="306">
        <v>119.2</v>
      </c>
      <c r="BR12" s="205"/>
      <c r="BS12" s="198"/>
      <c r="BT12" s="195" t="s">
        <v>45</v>
      </c>
      <c r="BU12" s="198"/>
      <c r="BV12" s="211"/>
      <c r="BW12" s="293" t="s">
        <v>45</v>
      </c>
      <c r="BX12" s="208" t="s">
        <v>45</v>
      </c>
      <c r="BY12" s="195"/>
      <c r="BZ12" s="195">
        <v>60</v>
      </c>
      <c r="CA12" s="387"/>
      <c r="CB12" s="387"/>
      <c r="CC12" s="387"/>
      <c r="CD12" s="195"/>
      <c r="CE12" s="195"/>
      <c r="CF12" s="195"/>
      <c r="CG12" s="206"/>
      <c r="CH12" s="195"/>
      <c r="CI12" s="195"/>
      <c r="CJ12" s="195"/>
      <c r="CK12" s="195"/>
      <c r="CL12" s="563"/>
      <c r="CM12" s="563"/>
      <c r="CN12" s="563"/>
      <c r="CO12" s="563"/>
      <c r="CP12" s="563"/>
      <c r="CQ12" s="563"/>
      <c r="CR12" s="563"/>
      <c r="CS12" s="563"/>
      <c r="CT12" s="563"/>
      <c r="CU12" s="563"/>
      <c r="CV12" s="563"/>
      <c r="CW12" s="563"/>
      <c r="CX12" s="563"/>
      <c r="CY12" s="563"/>
      <c r="CZ12" s="563"/>
      <c r="DA12" s="563"/>
      <c r="DB12" s="563"/>
      <c r="DC12" s="563"/>
      <c r="DD12" s="563"/>
      <c r="DE12" s="563"/>
      <c r="DF12" s="563"/>
      <c r="DG12" s="563"/>
      <c r="DH12" s="563"/>
      <c r="DI12" s="563"/>
      <c r="DJ12" s="563"/>
      <c r="DK12" s="563"/>
      <c r="DL12" s="563"/>
      <c r="DM12" s="563"/>
      <c r="DN12" s="563"/>
      <c r="DO12" s="563"/>
      <c r="DP12" s="563"/>
      <c r="DQ12" s="563"/>
      <c r="DR12" s="563"/>
      <c r="DS12" s="563"/>
    </row>
    <row r="13" spans="1:89" s="92" customFormat="1" ht="23.25" customHeight="1">
      <c r="A13" s="544">
        <v>8</v>
      </c>
      <c r="B13" s="646" t="s">
        <v>206</v>
      </c>
      <c r="C13" s="604" t="s">
        <v>123</v>
      </c>
      <c r="D13" s="124" t="s">
        <v>181</v>
      </c>
      <c r="E13" s="231" t="s">
        <v>9</v>
      </c>
      <c r="F13" s="231">
        <v>306.4</v>
      </c>
      <c r="G13" s="231">
        <v>2270</v>
      </c>
      <c r="H13" s="215">
        <f aca="true" t="shared" si="1" ref="H13:H19">F13*G13</f>
        <v>695528</v>
      </c>
      <c r="I13" s="231"/>
      <c r="J13" s="231">
        <f aca="true" t="shared" si="2" ref="J13:J19">H13-I13</f>
        <v>695528</v>
      </c>
      <c r="K13" s="231"/>
      <c r="L13" s="231">
        <v>2270</v>
      </c>
      <c r="M13" s="215">
        <f aca="true" t="shared" si="3" ref="M13:M19">K13*L13</f>
        <v>0</v>
      </c>
      <c r="N13" s="231">
        <v>5.67</v>
      </c>
      <c r="O13" s="231">
        <v>2270</v>
      </c>
      <c r="P13" s="232">
        <f>N13*O13</f>
        <v>12870.9</v>
      </c>
      <c r="Q13" s="231">
        <v>76.6</v>
      </c>
      <c r="R13" s="231">
        <v>2270</v>
      </c>
      <c r="S13" s="215">
        <f aca="true" t="shared" si="4" ref="S13:S19">Q13*R13</f>
        <v>173882</v>
      </c>
      <c r="T13" s="231"/>
      <c r="U13" s="231"/>
      <c r="V13" s="231">
        <v>57960</v>
      </c>
      <c r="W13" s="231"/>
      <c r="X13" s="231"/>
      <c r="Y13" s="231"/>
      <c r="Z13" s="231"/>
      <c r="AA13" s="231"/>
      <c r="AB13" s="231">
        <v>57960</v>
      </c>
      <c r="AC13" s="231"/>
      <c r="AD13" s="231"/>
      <c r="AE13" s="231"/>
      <c r="AF13" s="231"/>
      <c r="AG13" s="231"/>
      <c r="AH13" s="231">
        <v>57962</v>
      </c>
      <c r="AI13" s="231"/>
      <c r="AJ13" s="231"/>
      <c r="AK13" s="231"/>
      <c r="AL13" s="231">
        <f>AN13/AM13</f>
        <v>76.6</v>
      </c>
      <c r="AM13" s="231">
        <f>G13</f>
        <v>2270</v>
      </c>
      <c r="AN13" s="231">
        <f>V13+AB13+AH13</f>
        <v>173882</v>
      </c>
      <c r="AO13" s="231"/>
      <c r="AP13" s="231"/>
      <c r="AQ13" s="232"/>
      <c r="AR13" s="233">
        <f>F13-N13-AO13</f>
        <v>300.72999999999996</v>
      </c>
      <c r="AS13" s="234"/>
      <c r="AT13" s="235">
        <f>H13-P13-AQ13</f>
        <v>682657.1</v>
      </c>
      <c r="AU13" s="236">
        <f>AR13</f>
        <v>300.72999999999996</v>
      </c>
      <c r="AV13" s="234"/>
      <c r="AW13" s="237">
        <f aca="true" t="shared" si="5" ref="AW13:AW19">AT13</f>
        <v>682657.1</v>
      </c>
      <c r="AX13" s="238">
        <v>76.6</v>
      </c>
      <c r="AY13" s="231">
        <v>2270</v>
      </c>
      <c r="AZ13" s="215">
        <f aca="true" t="shared" si="6" ref="AZ13:AZ19">AX13*AY13</f>
        <v>173882</v>
      </c>
      <c r="BA13" s="231"/>
      <c r="BB13" s="231"/>
      <c r="BC13" s="231"/>
      <c r="BD13" s="239">
        <f t="shared" si="0"/>
        <v>300.72999999999996</v>
      </c>
      <c r="BE13" s="215">
        <f t="shared" si="0"/>
        <v>0</v>
      </c>
      <c r="BF13" s="240">
        <f t="shared" si="0"/>
        <v>682657.1</v>
      </c>
      <c r="BG13" s="241">
        <v>76.6</v>
      </c>
      <c r="BH13" s="215">
        <v>2270</v>
      </c>
      <c r="BI13" s="215">
        <v>173882</v>
      </c>
      <c r="BJ13" s="215"/>
      <c r="BK13" s="215"/>
      <c r="BL13" s="231"/>
      <c r="BM13" s="239">
        <f aca="true" t="shared" si="7" ref="BM13:BM20">BD13-BJ13</f>
        <v>300.72999999999996</v>
      </c>
      <c r="BN13" s="239">
        <f aca="true" t="shared" si="8" ref="BN13:BN20">BM13</f>
        <v>300.72999999999996</v>
      </c>
      <c r="BO13" s="238"/>
      <c r="BP13" s="231"/>
      <c r="BQ13" s="308">
        <f>BN13-BP13</f>
        <v>300.72999999999996</v>
      </c>
      <c r="BR13" s="304"/>
      <c r="BS13" s="278"/>
      <c r="BT13" s="215" t="s">
        <v>45</v>
      </c>
      <c r="BU13" s="208" t="s">
        <v>45</v>
      </c>
      <c r="BV13" s="195"/>
      <c r="BW13" s="195" t="s">
        <v>45</v>
      </c>
      <c r="BX13" s="386">
        <v>84</v>
      </c>
      <c r="BY13" s="387">
        <v>18</v>
      </c>
      <c r="BZ13" s="195">
        <v>282.73</v>
      </c>
      <c r="CA13" s="387"/>
      <c r="CB13" s="387"/>
      <c r="CC13" s="215"/>
      <c r="CD13" s="215"/>
      <c r="CE13" s="215"/>
      <c r="CF13" s="215"/>
      <c r="CG13" s="239"/>
      <c r="CH13" s="215"/>
      <c r="CI13" s="215"/>
      <c r="CJ13" s="215"/>
      <c r="CK13" s="215"/>
    </row>
    <row r="14" spans="1:89" s="92" customFormat="1" ht="23.25" customHeight="1">
      <c r="A14" s="564">
        <v>9</v>
      </c>
      <c r="B14" s="644" t="s">
        <v>207</v>
      </c>
      <c r="C14" s="604" t="s">
        <v>117</v>
      </c>
      <c r="D14" s="723" t="s">
        <v>112</v>
      </c>
      <c r="E14" s="231" t="s">
        <v>10</v>
      </c>
      <c r="F14" s="231">
        <v>2405.3</v>
      </c>
      <c r="G14" s="231">
        <v>418.5</v>
      </c>
      <c r="H14" s="215">
        <f t="shared" si="1"/>
        <v>1006618.05</v>
      </c>
      <c r="I14" s="231"/>
      <c r="J14" s="231">
        <f t="shared" si="2"/>
        <v>1006618.05</v>
      </c>
      <c r="K14" s="231"/>
      <c r="L14" s="231">
        <v>418.5</v>
      </c>
      <c r="M14" s="215">
        <f t="shared" si="3"/>
        <v>0</v>
      </c>
      <c r="N14" s="231">
        <v>12.29</v>
      </c>
      <c r="O14" s="231">
        <v>418.5</v>
      </c>
      <c r="P14" s="232">
        <f aca="true" t="shared" si="9" ref="P14:P19">N14*O14</f>
        <v>5143.365</v>
      </c>
      <c r="Q14" s="231"/>
      <c r="R14" s="231">
        <v>418.5</v>
      </c>
      <c r="S14" s="215">
        <f t="shared" si="4"/>
        <v>0</v>
      </c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2"/>
      <c r="AR14" s="233">
        <f aca="true" t="shared" si="10" ref="AR14:AR19">F14-N14-AO14</f>
        <v>2393.01</v>
      </c>
      <c r="AS14" s="234"/>
      <c r="AT14" s="235">
        <f aca="true" t="shared" si="11" ref="AT14:AT19">H14-P14-AQ14</f>
        <v>1001474.685</v>
      </c>
      <c r="AU14" s="236">
        <f aca="true" t="shared" si="12" ref="AU14:AU19">AR14</f>
        <v>2393.01</v>
      </c>
      <c r="AV14" s="234"/>
      <c r="AW14" s="237">
        <f t="shared" si="5"/>
        <v>1001474.685</v>
      </c>
      <c r="AX14" s="238"/>
      <c r="AY14" s="231">
        <v>418.5</v>
      </c>
      <c r="AZ14" s="215">
        <f t="shared" si="6"/>
        <v>0</v>
      </c>
      <c r="BA14" s="231"/>
      <c r="BB14" s="231"/>
      <c r="BC14" s="231"/>
      <c r="BD14" s="239">
        <f aca="true" t="shared" si="13" ref="BD14:BD19">AU14-BA14</f>
        <v>2393.01</v>
      </c>
      <c r="BE14" s="215">
        <f aca="true" t="shared" si="14" ref="BE14:BE19">AV14-BB14</f>
        <v>0</v>
      </c>
      <c r="BF14" s="240">
        <f aca="true" t="shared" si="15" ref="BF14:BF19">AW14-BC14</f>
        <v>1001474.685</v>
      </c>
      <c r="BG14" s="241"/>
      <c r="BH14" s="215">
        <v>418.5</v>
      </c>
      <c r="BI14" s="215">
        <v>0</v>
      </c>
      <c r="BJ14" s="215"/>
      <c r="BK14" s="215"/>
      <c r="BL14" s="231"/>
      <c r="BM14" s="239">
        <f t="shared" si="7"/>
        <v>2393.01</v>
      </c>
      <c r="BN14" s="239">
        <f t="shared" si="8"/>
        <v>2393.01</v>
      </c>
      <c r="BO14" s="238"/>
      <c r="BP14" s="231"/>
      <c r="BQ14" s="308">
        <v>2878.35</v>
      </c>
      <c r="BR14" s="304"/>
      <c r="BS14" s="215"/>
      <c r="BT14" s="242" t="s">
        <v>45</v>
      </c>
      <c r="BU14" s="195"/>
      <c r="BV14" s="195"/>
      <c r="BW14" s="195" t="s">
        <v>45</v>
      </c>
      <c r="BX14" s="208" t="s">
        <v>45</v>
      </c>
      <c r="BY14" s="195" t="s">
        <v>45</v>
      </c>
      <c r="BZ14" s="195"/>
      <c r="CA14" s="195" t="s">
        <v>45</v>
      </c>
      <c r="CB14" s="387"/>
      <c r="CC14" s="387"/>
      <c r="CD14" s="387"/>
      <c r="CE14" s="215"/>
      <c r="CF14" s="215"/>
      <c r="CG14" s="239"/>
      <c r="CH14" s="215"/>
      <c r="CI14" s="215"/>
      <c r="CJ14" s="215"/>
      <c r="CK14" s="215"/>
    </row>
    <row r="15" spans="1:89" s="92" customFormat="1" ht="15.75" customHeight="1">
      <c r="A15" s="564">
        <v>10</v>
      </c>
      <c r="B15" s="644" t="s">
        <v>207</v>
      </c>
      <c r="C15" s="606" t="s">
        <v>118</v>
      </c>
      <c r="D15" s="724"/>
      <c r="E15" s="231" t="s">
        <v>10</v>
      </c>
      <c r="F15" s="231">
        <v>759.9</v>
      </c>
      <c r="G15" s="215">
        <v>482.5</v>
      </c>
      <c r="H15" s="215">
        <f t="shared" si="1"/>
        <v>366651.75</v>
      </c>
      <c r="I15" s="215">
        <f>G15*H15</f>
        <v>176909469.375</v>
      </c>
      <c r="J15" s="231">
        <f t="shared" si="2"/>
        <v>-176542817.625</v>
      </c>
      <c r="K15" s="231"/>
      <c r="L15" s="215">
        <v>482.5</v>
      </c>
      <c r="M15" s="215">
        <f t="shared" si="3"/>
        <v>0</v>
      </c>
      <c r="N15" s="231"/>
      <c r="O15" s="231"/>
      <c r="P15" s="232">
        <f t="shared" si="9"/>
        <v>0</v>
      </c>
      <c r="Q15" s="231"/>
      <c r="R15" s="215">
        <v>482.5</v>
      </c>
      <c r="S15" s="215">
        <f t="shared" si="4"/>
        <v>0</v>
      </c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2"/>
      <c r="AR15" s="233">
        <f t="shared" si="10"/>
        <v>759.9</v>
      </c>
      <c r="AS15" s="234"/>
      <c r="AT15" s="235">
        <f t="shared" si="11"/>
        <v>366651.75</v>
      </c>
      <c r="AU15" s="236">
        <f t="shared" si="12"/>
        <v>759.9</v>
      </c>
      <c r="AV15" s="234"/>
      <c r="AW15" s="237">
        <f t="shared" si="5"/>
        <v>366651.75</v>
      </c>
      <c r="AX15" s="238"/>
      <c r="AY15" s="215">
        <v>482.5</v>
      </c>
      <c r="AZ15" s="215">
        <f t="shared" si="6"/>
        <v>0</v>
      </c>
      <c r="BA15" s="231"/>
      <c r="BB15" s="231"/>
      <c r="BC15" s="231"/>
      <c r="BD15" s="239">
        <f t="shared" si="13"/>
        <v>759.9</v>
      </c>
      <c r="BE15" s="215">
        <f t="shared" si="14"/>
        <v>0</v>
      </c>
      <c r="BF15" s="240">
        <f t="shared" si="15"/>
        <v>366651.75</v>
      </c>
      <c r="BG15" s="241"/>
      <c r="BH15" s="215">
        <v>482.5</v>
      </c>
      <c r="BI15" s="215">
        <v>0</v>
      </c>
      <c r="BJ15" s="215"/>
      <c r="BK15" s="215"/>
      <c r="BL15" s="231"/>
      <c r="BM15" s="239">
        <f t="shared" si="7"/>
        <v>759.9</v>
      </c>
      <c r="BN15" s="239">
        <f t="shared" si="8"/>
        <v>759.9</v>
      </c>
      <c r="BO15" s="238"/>
      <c r="BP15" s="231"/>
      <c r="BQ15" s="308">
        <v>1912.2</v>
      </c>
      <c r="BR15" s="304"/>
      <c r="BS15" s="215"/>
      <c r="BT15" s="215" t="s">
        <v>45</v>
      </c>
      <c r="BU15" s="195"/>
      <c r="BV15" s="195"/>
      <c r="BW15" s="195" t="s">
        <v>45</v>
      </c>
      <c r="BX15" s="208"/>
      <c r="BY15" s="195"/>
      <c r="BZ15" s="195"/>
      <c r="CA15" s="195" t="s">
        <v>45</v>
      </c>
      <c r="CB15" s="195" t="s">
        <v>45</v>
      </c>
      <c r="CC15" s="387" t="s">
        <v>45</v>
      </c>
      <c r="CD15" s="195" t="s">
        <v>45</v>
      </c>
      <c r="CE15" s="215"/>
      <c r="CF15" s="215"/>
      <c r="CG15" s="239"/>
      <c r="CH15" s="215"/>
      <c r="CI15" s="215"/>
      <c r="CJ15" s="215"/>
      <c r="CK15" s="215"/>
    </row>
    <row r="16" spans="1:89" s="92" customFormat="1" ht="30.75" customHeight="1">
      <c r="A16" s="564">
        <v>11</v>
      </c>
      <c r="B16" s="644" t="s">
        <v>207</v>
      </c>
      <c r="C16" s="606" t="s">
        <v>119</v>
      </c>
      <c r="D16" s="724"/>
      <c r="E16" s="231" t="s">
        <v>10</v>
      </c>
      <c r="F16" s="231">
        <v>4904.5</v>
      </c>
      <c r="G16" s="231">
        <v>337.5</v>
      </c>
      <c r="H16" s="192">
        <f t="shared" si="1"/>
        <v>1655268.75</v>
      </c>
      <c r="I16" s="231"/>
      <c r="J16" s="231">
        <f t="shared" si="2"/>
        <v>1655268.75</v>
      </c>
      <c r="K16" s="231"/>
      <c r="L16" s="243">
        <v>337.5</v>
      </c>
      <c r="M16" s="192">
        <f t="shared" si="3"/>
        <v>0</v>
      </c>
      <c r="N16" s="232">
        <v>1052.2</v>
      </c>
      <c r="O16" s="232">
        <v>338</v>
      </c>
      <c r="P16" s="232">
        <f t="shared" si="9"/>
        <v>355643.60000000003</v>
      </c>
      <c r="Q16" s="231"/>
      <c r="R16" s="243">
        <v>337.5</v>
      </c>
      <c r="S16" s="192">
        <f t="shared" si="4"/>
        <v>0</v>
      </c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3">
        <f t="shared" si="10"/>
        <v>3852.3</v>
      </c>
      <c r="AS16" s="234"/>
      <c r="AT16" s="235">
        <f t="shared" si="11"/>
        <v>1299625.15</v>
      </c>
      <c r="AU16" s="236">
        <f t="shared" si="12"/>
        <v>3852.3</v>
      </c>
      <c r="AV16" s="234"/>
      <c r="AW16" s="237">
        <f t="shared" si="5"/>
        <v>1299625.15</v>
      </c>
      <c r="AX16" s="238"/>
      <c r="AY16" s="231">
        <v>337.5</v>
      </c>
      <c r="AZ16" s="192">
        <f t="shared" si="6"/>
        <v>0</v>
      </c>
      <c r="BA16" s="232"/>
      <c r="BB16" s="232"/>
      <c r="BC16" s="232"/>
      <c r="BD16" s="239">
        <f t="shared" si="13"/>
        <v>3852.3</v>
      </c>
      <c r="BE16" s="215">
        <f t="shared" si="14"/>
        <v>0</v>
      </c>
      <c r="BF16" s="240">
        <f t="shared" si="15"/>
        <v>1299625.15</v>
      </c>
      <c r="BG16" s="241"/>
      <c r="BH16" s="215">
        <v>338</v>
      </c>
      <c r="BI16" s="192">
        <v>0</v>
      </c>
      <c r="BJ16" s="192"/>
      <c r="BK16" s="192"/>
      <c r="BL16" s="232"/>
      <c r="BM16" s="239">
        <f t="shared" si="7"/>
        <v>3852.3</v>
      </c>
      <c r="BN16" s="239">
        <f t="shared" si="8"/>
        <v>3852.3</v>
      </c>
      <c r="BO16" s="238"/>
      <c r="BP16" s="232"/>
      <c r="BQ16" s="308">
        <v>2894.2</v>
      </c>
      <c r="BR16" s="304"/>
      <c r="BS16" s="192"/>
      <c r="BT16" s="215" t="s">
        <v>45</v>
      </c>
      <c r="BU16" s="195"/>
      <c r="BV16" s="195"/>
      <c r="BW16" s="195" t="s">
        <v>45</v>
      </c>
      <c r="BX16" s="208" t="s">
        <v>45</v>
      </c>
      <c r="BY16" s="195"/>
      <c r="BZ16" s="195"/>
      <c r="CA16" s="387" t="s">
        <v>45</v>
      </c>
      <c r="CB16" s="387" t="s">
        <v>45</v>
      </c>
      <c r="CC16" s="387" t="s">
        <v>45</v>
      </c>
      <c r="CD16" s="387"/>
      <c r="CE16" s="387"/>
      <c r="CG16" s="239"/>
      <c r="CH16" s="215"/>
      <c r="CI16" s="215"/>
      <c r="CJ16" s="215"/>
      <c r="CK16" s="215"/>
    </row>
    <row r="17" spans="1:89" s="92" customFormat="1" ht="15" customHeight="1">
      <c r="A17" s="564">
        <v>12</v>
      </c>
      <c r="B17" s="644" t="s">
        <v>206</v>
      </c>
      <c r="C17" s="606" t="s">
        <v>120</v>
      </c>
      <c r="D17" s="724"/>
      <c r="E17" s="231" t="s">
        <v>10</v>
      </c>
      <c r="F17" s="231">
        <v>1750.7</v>
      </c>
      <c r="G17" s="231">
        <v>581.3</v>
      </c>
      <c r="H17" s="192">
        <f t="shared" si="1"/>
        <v>1017681.9099999999</v>
      </c>
      <c r="I17" s="231"/>
      <c r="J17" s="231">
        <f t="shared" si="2"/>
        <v>1017681.9099999999</v>
      </c>
      <c r="K17" s="231"/>
      <c r="L17" s="243">
        <v>581.3</v>
      </c>
      <c r="M17" s="192">
        <f t="shared" si="3"/>
        <v>0</v>
      </c>
      <c r="N17" s="232">
        <v>8.1</v>
      </c>
      <c r="O17" s="232">
        <v>581</v>
      </c>
      <c r="P17" s="232">
        <f t="shared" si="9"/>
        <v>4706.099999999999</v>
      </c>
      <c r="Q17" s="231"/>
      <c r="R17" s="243">
        <v>581.3</v>
      </c>
      <c r="S17" s="192">
        <f t="shared" si="4"/>
        <v>0</v>
      </c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3">
        <f t="shared" si="10"/>
        <v>1742.6000000000001</v>
      </c>
      <c r="AS17" s="234"/>
      <c r="AT17" s="235">
        <f t="shared" si="11"/>
        <v>1012975.8099999999</v>
      </c>
      <c r="AU17" s="236">
        <f t="shared" si="12"/>
        <v>1742.6000000000001</v>
      </c>
      <c r="AV17" s="234"/>
      <c r="AW17" s="237">
        <f t="shared" si="5"/>
        <v>1012975.8099999999</v>
      </c>
      <c r="AX17" s="238"/>
      <c r="AY17" s="231">
        <v>581.3</v>
      </c>
      <c r="AZ17" s="192">
        <f t="shared" si="6"/>
        <v>0</v>
      </c>
      <c r="BA17" s="232"/>
      <c r="BB17" s="232"/>
      <c r="BC17" s="232"/>
      <c r="BD17" s="239">
        <f t="shared" si="13"/>
        <v>1742.6000000000001</v>
      </c>
      <c r="BE17" s="215">
        <f t="shared" si="14"/>
        <v>0</v>
      </c>
      <c r="BF17" s="240">
        <f t="shared" si="15"/>
        <v>1012975.8099999999</v>
      </c>
      <c r="BG17" s="241"/>
      <c r="BH17" s="215">
        <v>581</v>
      </c>
      <c r="BI17" s="192">
        <v>0</v>
      </c>
      <c r="BJ17" s="192"/>
      <c r="BK17" s="192"/>
      <c r="BL17" s="232"/>
      <c r="BM17" s="239">
        <f t="shared" si="7"/>
        <v>1742.6000000000001</v>
      </c>
      <c r="BN17" s="239">
        <f t="shared" si="8"/>
        <v>1742.6000000000001</v>
      </c>
      <c r="BO17" s="238"/>
      <c r="BP17" s="232"/>
      <c r="BQ17" s="308">
        <f>BN17-BP17</f>
        <v>1742.6000000000001</v>
      </c>
      <c r="BR17" s="304"/>
      <c r="BS17" s="192"/>
      <c r="BT17" s="215" t="s">
        <v>45</v>
      </c>
      <c r="BU17" s="195"/>
      <c r="BV17" s="195"/>
      <c r="BW17" s="195" t="s">
        <v>45</v>
      </c>
      <c r="BX17" s="208"/>
      <c r="BY17" s="195"/>
      <c r="BZ17" s="195"/>
      <c r="CA17" s="387"/>
      <c r="CB17" s="387"/>
      <c r="CC17" s="387"/>
      <c r="CD17" s="387"/>
      <c r="CE17" s="215"/>
      <c r="CF17" s="215"/>
      <c r="CG17" s="239"/>
      <c r="CH17" s="215"/>
      <c r="CI17" s="215"/>
      <c r="CJ17" s="215"/>
      <c r="CK17" s="215"/>
    </row>
    <row r="18" spans="1:89" s="92" customFormat="1" ht="15.75" customHeight="1">
      <c r="A18" s="564">
        <v>13</v>
      </c>
      <c r="B18" s="644" t="s">
        <v>207</v>
      </c>
      <c r="C18" s="604" t="s">
        <v>121</v>
      </c>
      <c r="D18" s="724"/>
      <c r="E18" s="231" t="s">
        <v>10</v>
      </c>
      <c r="F18" s="231">
        <v>1816</v>
      </c>
      <c r="G18" s="231">
        <v>581.3</v>
      </c>
      <c r="H18" s="192">
        <f t="shared" si="1"/>
        <v>1055640.7999999998</v>
      </c>
      <c r="I18" s="231"/>
      <c r="J18" s="231">
        <f t="shared" si="2"/>
        <v>1055640.7999999998</v>
      </c>
      <c r="K18" s="231"/>
      <c r="L18" s="243">
        <v>581.3</v>
      </c>
      <c r="M18" s="192">
        <f t="shared" si="3"/>
        <v>0</v>
      </c>
      <c r="N18" s="232"/>
      <c r="O18" s="232"/>
      <c r="P18" s="232">
        <f t="shared" si="9"/>
        <v>0</v>
      </c>
      <c r="Q18" s="231"/>
      <c r="R18" s="243">
        <v>581.3</v>
      </c>
      <c r="S18" s="192">
        <f t="shared" si="4"/>
        <v>0</v>
      </c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3">
        <f t="shared" si="10"/>
        <v>1816</v>
      </c>
      <c r="AS18" s="234"/>
      <c r="AT18" s="235">
        <f t="shared" si="11"/>
        <v>1055640.7999999998</v>
      </c>
      <c r="AU18" s="236">
        <f t="shared" si="12"/>
        <v>1816</v>
      </c>
      <c r="AV18" s="234"/>
      <c r="AW18" s="237">
        <f t="shared" si="5"/>
        <v>1055640.7999999998</v>
      </c>
      <c r="AX18" s="238"/>
      <c r="AY18" s="231">
        <v>581.3</v>
      </c>
      <c r="AZ18" s="192">
        <f t="shared" si="6"/>
        <v>0</v>
      </c>
      <c r="BA18" s="232"/>
      <c r="BB18" s="232"/>
      <c r="BC18" s="232"/>
      <c r="BD18" s="239">
        <f t="shared" si="13"/>
        <v>1816</v>
      </c>
      <c r="BE18" s="215">
        <f t="shared" si="14"/>
        <v>0</v>
      </c>
      <c r="BF18" s="240">
        <f t="shared" si="15"/>
        <v>1055640.7999999998</v>
      </c>
      <c r="BG18" s="241"/>
      <c r="BH18" s="215">
        <v>581</v>
      </c>
      <c r="BI18" s="192">
        <v>0</v>
      </c>
      <c r="BJ18" s="192"/>
      <c r="BK18" s="192"/>
      <c r="BL18" s="232"/>
      <c r="BM18" s="239">
        <f t="shared" si="7"/>
        <v>1816</v>
      </c>
      <c r="BN18" s="239">
        <f t="shared" si="8"/>
        <v>1816</v>
      </c>
      <c r="BO18" s="238"/>
      <c r="BP18" s="232"/>
      <c r="BQ18" s="308">
        <f>BN18-BP18</f>
        <v>1816</v>
      </c>
      <c r="BR18" s="304"/>
      <c r="BS18" s="192"/>
      <c r="BT18" s="242" t="s">
        <v>45</v>
      </c>
      <c r="BU18" s="215"/>
      <c r="BV18" s="215"/>
      <c r="BW18" s="195" t="s">
        <v>45</v>
      </c>
      <c r="BX18" s="241" t="s">
        <v>45</v>
      </c>
      <c r="BY18" s="215"/>
      <c r="BZ18" s="195"/>
      <c r="CA18" s="195" t="s">
        <v>45</v>
      </c>
      <c r="CB18" s="387"/>
      <c r="CC18" s="387"/>
      <c r="CD18" s="387"/>
      <c r="CE18" s="215"/>
      <c r="CF18" s="215"/>
      <c r="CG18" s="239"/>
      <c r="CH18" s="215"/>
      <c r="CI18" s="215"/>
      <c r="CJ18" s="215"/>
      <c r="CK18" s="215"/>
    </row>
    <row r="19" spans="1:89" s="92" customFormat="1" ht="14.25" customHeight="1">
      <c r="A19" s="564">
        <v>14</v>
      </c>
      <c r="B19" s="644" t="s">
        <v>207</v>
      </c>
      <c r="C19" s="606" t="s">
        <v>163</v>
      </c>
      <c r="D19" s="725"/>
      <c r="E19" s="231" t="s">
        <v>9</v>
      </c>
      <c r="F19" s="231">
        <v>45</v>
      </c>
      <c r="G19" s="231">
        <v>2270</v>
      </c>
      <c r="H19" s="192">
        <f t="shared" si="1"/>
        <v>102150</v>
      </c>
      <c r="I19" s="231"/>
      <c r="J19" s="231">
        <f t="shared" si="2"/>
        <v>102150</v>
      </c>
      <c r="K19" s="231"/>
      <c r="L19" s="231">
        <v>2270</v>
      </c>
      <c r="M19" s="192">
        <f t="shared" si="3"/>
        <v>0</v>
      </c>
      <c r="N19" s="232"/>
      <c r="O19" s="232"/>
      <c r="P19" s="232">
        <f t="shared" si="9"/>
        <v>0</v>
      </c>
      <c r="Q19" s="231"/>
      <c r="R19" s="231">
        <v>2270</v>
      </c>
      <c r="S19" s="192">
        <f t="shared" si="4"/>
        <v>0</v>
      </c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3">
        <f t="shared" si="10"/>
        <v>45</v>
      </c>
      <c r="AS19" s="234"/>
      <c r="AT19" s="235">
        <f t="shared" si="11"/>
        <v>102150</v>
      </c>
      <c r="AU19" s="236">
        <f t="shared" si="12"/>
        <v>45</v>
      </c>
      <c r="AV19" s="234"/>
      <c r="AW19" s="237">
        <f t="shared" si="5"/>
        <v>102150</v>
      </c>
      <c r="AX19" s="238"/>
      <c r="AY19" s="231">
        <v>2270</v>
      </c>
      <c r="AZ19" s="192">
        <f t="shared" si="6"/>
        <v>0</v>
      </c>
      <c r="BA19" s="232"/>
      <c r="BB19" s="232"/>
      <c r="BC19" s="232"/>
      <c r="BD19" s="239">
        <f t="shared" si="13"/>
        <v>45</v>
      </c>
      <c r="BE19" s="215">
        <f t="shared" si="14"/>
        <v>0</v>
      </c>
      <c r="BF19" s="240">
        <f t="shared" si="15"/>
        <v>102150</v>
      </c>
      <c r="BG19" s="241"/>
      <c r="BH19" s="215">
        <v>2270</v>
      </c>
      <c r="BI19" s="192">
        <v>0</v>
      </c>
      <c r="BJ19" s="192"/>
      <c r="BK19" s="192"/>
      <c r="BL19" s="232"/>
      <c r="BM19" s="239">
        <f t="shared" si="7"/>
        <v>45</v>
      </c>
      <c r="BN19" s="239">
        <f t="shared" si="8"/>
        <v>45</v>
      </c>
      <c r="BO19" s="238"/>
      <c r="BP19" s="232"/>
      <c r="BQ19" s="308">
        <f>BN19-BP19</f>
        <v>45</v>
      </c>
      <c r="BR19" s="304"/>
      <c r="BS19" s="192"/>
      <c r="BT19" s="215" t="s">
        <v>45</v>
      </c>
      <c r="BU19" s="215"/>
      <c r="BV19" s="215"/>
      <c r="BW19" s="195" t="s">
        <v>45</v>
      </c>
      <c r="BX19" s="241"/>
      <c r="BY19" s="215"/>
      <c r="BZ19" s="195"/>
      <c r="CA19" s="387" t="s">
        <v>45</v>
      </c>
      <c r="CB19" s="387"/>
      <c r="CC19" s="387"/>
      <c r="CD19" s="215"/>
      <c r="CE19" s="215"/>
      <c r="CF19" s="215"/>
      <c r="CG19" s="239"/>
      <c r="CH19" s="215"/>
      <c r="CI19" s="215"/>
      <c r="CJ19" s="215"/>
      <c r="CK19" s="215"/>
    </row>
    <row r="20" spans="1:89" s="189" customFormat="1" ht="24" customHeight="1">
      <c r="A20" s="525">
        <v>15</v>
      </c>
      <c r="B20" s="645" t="s">
        <v>208</v>
      </c>
      <c r="C20" s="604" t="s">
        <v>122</v>
      </c>
      <c r="D20" s="124" t="s">
        <v>109</v>
      </c>
      <c r="E20" s="197" t="s">
        <v>10</v>
      </c>
      <c r="F20" s="195">
        <v>823</v>
      </c>
      <c r="G20" s="197">
        <v>6800</v>
      </c>
      <c r="H20" s="195">
        <f>F20*G20</f>
        <v>5596400</v>
      </c>
      <c r="I20" s="196"/>
      <c r="J20" s="197">
        <f>H20-I20</f>
        <v>5596400</v>
      </c>
      <c r="K20" s="198"/>
      <c r="L20" s="198"/>
      <c r="M20" s="198"/>
      <c r="N20" s="198"/>
      <c r="O20" s="198"/>
      <c r="P20" s="199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>
        <f>94.01+47.03+47.07+48.1+46.94+48.13</f>
        <v>331.28</v>
      </c>
      <c r="AP20" s="198">
        <f>5490.36*1.18</f>
        <v>6478.6248</v>
      </c>
      <c r="AQ20" s="200">
        <f>AP20*AO20</f>
        <v>2146238.8237439995</v>
      </c>
      <c r="AR20" s="201">
        <f>F20-N20-AO20</f>
        <v>491.72</v>
      </c>
      <c r="AS20" s="199"/>
      <c r="AT20" s="202">
        <f>H20-P20-AQ20</f>
        <v>3450161.1762560005</v>
      </c>
      <c r="AU20" s="203">
        <f>AR20</f>
        <v>491.72</v>
      </c>
      <c r="AV20" s="199"/>
      <c r="AW20" s="224">
        <v>6637614.96</v>
      </c>
      <c r="AX20" s="205"/>
      <c r="AY20" s="195"/>
      <c r="AZ20" s="198"/>
      <c r="BA20" s="198"/>
      <c r="BB20" s="198"/>
      <c r="BC20" s="196"/>
      <c r="BD20" s="206">
        <f>AU20-BA20</f>
        <v>491.72</v>
      </c>
      <c r="BE20" s="195">
        <f>AV20-BB20</f>
        <v>0</v>
      </c>
      <c r="BF20" s="207">
        <v>7694157.05</v>
      </c>
      <c r="BG20" s="208"/>
      <c r="BH20" s="195"/>
      <c r="BI20" s="195"/>
      <c r="BJ20" s="195">
        <v>185.86</v>
      </c>
      <c r="BK20" s="195">
        <f>BL20/BJ20</f>
        <v>6478.6247713332605</v>
      </c>
      <c r="BL20" s="197">
        <v>1204117.2</v>
      </c>
      <c r="BM20" s="206">
        <f t="shared" si="7"/>
        <v>305.86</v>
      </c>
      <c r="BN20" s="206">
        <f t="shared" si="8"/>
        <v>305.86</v>
      </c>
      <c r="BO20" s="208"/>
      <c r="BP20" s="197"/>
      <c r="BQ20" s="306">
        <v>961.61</v>
      </c>
      <c r="BR20" s="205"/>
      <c r="BS20" s="198"/>
      <c r="BT20" s="195" t="s">
        <v>45</v>
      </c>
      <c r="BU20" s="387">
        <v>400</v>
      </c>
      <c r="BV20" s="387" t="s">
        <v>45</v>
      </c>
      <c r="BW20" s="264">
        <v>831</v>
      </c>
      <c r="BX20" s="386">
        <v>200</v>
      </c>
      <c r="BY20" s="387">
        <v>0</v>
      </c>
      <c r="BZ20" s="195">
        <v>632</v>
      </c>
      <c r="CA20" s="387" t="s">
        <v>45</v>
      </c>
      <c r="CB20" s="387"/>
      <c r="CC20" s="387"/>
      <c r="CD20" s="387"/>
      <c r="CE20" s="195"/>
      <c r="CF20" s="195"/>
      <c r="CG20" s="206"/>
      <c r="CH20" s="195"/>
      <c r="CI20" s="195"/>
      <c r="CJ20" s="195"/>
      <c r="CK20" s="195"/>
    </row>
    <row r="21" spans="1:173" s="565" customFormat="1" ht="15.75" customHeight="1">
      <c r="A21" s="747">
        <v>16</v>
      </c>
      <c r="B21" s="647"/>
      <c r="C21" s="604" t="s">
        <v>124</v>
      </c>
      <c r="D21" s="723" t="s">
        <v>112</v>
      </c>
      <c r="E21" s="818" t="s">
        <v>10</v>
      </c>
      <c r="F21" s="262"/>
      <c r="G21" s="262"/>
      <c r="H21" s="264">
        <f>SUM(H22:H24)</f>
        <v>3366100</v>
      </c>
      <c r="I21" s="264">
        <f aca="true" t="shared" si="16" ref="I21:BP21">SUM(I22:I24)</f>
        <v>0</v>
      </c>
      <c r="J21" s="264">
        <f t="shared" si="16"/>
        <v>3366100</v>
      </c>
      <c r="K21" s="264">
        <f t="shared" si="16"/>
        <v>0</v>
      </c>
      <c r="L21" s="264">
        <f t="shared" si="16"/>
        <v>0</v>
      </c>
      <c r="M21" s="264">
        <f t="shared" si="16"/>
        <v>0</v>
      </c>
      <c r="N21" s="264">
        <f>SUM(N22:N24)</f>
        <v>0</v>
      </c>
      <c r="O21" s="264">
        <f>SUM(O22:O24)</f>
        <v>0</v>
      </c>
      <c r="P21" s="264">
        <f>SUM(P22:P24)</f>
        <v>0</v>
      </c>
      <c r="Q21" s="264">
        <f t="shared" si="16"/>
        <v>0</v>
      </c>
      <c r="R21" s="264">
        <f t="shared" si="16"/>
        <v>0</v>
      </c>
      <c r="S21" s="264">
        <f t="shared" si="16"/>
        <v>0</v>
      </c>
      <c r="T21" s="264">
        <f t="shared" si="16"/>
        <v>0</v>
      </c>
      <c r="U21" s="264">
        <f t="shared" si="16"/>
        <v>0</v>
      </c>
      <c r="V21" s="264">
        <f t="shared" si="16"/>
        <v>0</v>
      </c>
      <c r="W21" s="264">
        <f t="shared" si="16"/>
        <v>0</v>
      </c>
      <c r="X21" s="264">
        <f t="shared" si="16"/>
        <v>0</v>
      </c>
      <c r="Y21" s="264">
        <f t="shared" si="16"/>
        <v>0</v>
      </c>
      <c r="Z21" s="264">
        <f t="shared" si="16"/>
        <v>0</v>
      </c>
      <c r="AA21" s="264">
        <f t="shared" si="16"/>
        <v>0</v>
      </c>
      <c r="AB21" s="264">
        <f t="shared" si="16"/>
        <v>0</v>
      </c>
      <c r="AC21" s="264">
        <f t="shared" si="16"/>
        <v>0</v>
      </c>
      <c r="AD21" s="264">
        <f t="shared" si="16"/>
        <v>0</v>
      </c>
      <c r="AE21" s="264">
        <f t="shared" si="16"/>
        <v>0</v>
      </c>
      <c r="AF21" s="264">
        <f t="shared" si="16"/>
        <v>0</v>
      </c>
      <c r="AG21" s="264">
        <f t="shared" si="16"/>
        <v>0</v>
      </c>
      <c r="AH21" s="264">
        <f t="shared" si="16"/>
        <v>0</v>
      </c>
      <c r="AI21" s="264">
        <f t="shared" si="16"/>
        <v>0</v>
      </c>
      <c r="AJ21" s="264">
        <f t="shared" si="16"/>
        <v>0</v>
      </c>
      <c r="AK21" s="264">
        <f t="shared" si="16"/>
        <v>0</v>
      </c>
      <c r="AL21" s="264">
        <f t="shared" si="16"/>
        <v>0</v>
      </c>
      <c r="AM21" s="264">
        <f t="shared" si="16"/>
        <v>0</v>
      </c>
      <c r="AN21" s="264">
        <f t="shared" si="16"/>
        <v>0</v>
      </c>
      <c r="AO21" s="264">
        <f t="shared" si="16"/>
        <v>0</v>
      </c>
      <c r="AP21" s="264">
        <f t="shared" si="16"/>
        <v>0</v>
      </c>
      <c r="AQ21" s="262">
        <f t="shared" si="16"/>
        <v>0</v>
      </c>
      <c r="AR21" s="272"/>
      <c r="AS21" s="264"/>
      <c r="AT21" s="273">
        <f>SUM(AT22:AT24)</f>
        <v>3366100</v>
      </c>
      <c r="AU21" s="274"/>
      <c r="AV21" s="264"/>
      <c r="AW21" s="273">
        <f>SUM(AW22:AW24)</f>
        <v>3366100</v>
      </c>
      <c r="AX21" s="274">
        <f t="shared" si="16"/>
        <v>0</v>
      </c>
      <c r="AY21" s="264">
        <f t="shared" si="16"/>
        <v>0</v>
      </c>
      <c r="AZ21" s="264">
        <f t="shared" si="16"/>
        <v>0</v>
      </c>
      <c r="BA21" s="264">
        <f t="shared" si="16"/>
        <v>0</v>
      </c>
      <c r="BB21" s="264">
        <f t="shared" si="16"/>
        <v>0</v>
      </c>
      <c r="BC21" s="262">
        <f t="shared" si="16"/>
        <v>0</v>
      </c>
      <c r="BD21" s="272"/>
      <c r="BE21" s="264"/>
      <c r="BF21" s="273">
        <f t="shared" si="16"/>
        <v>3366100</v>
      </c>
      <c r="BG21" s="274">
        <f t="shared" si="16"/>
        <v>0</v>
      </c>
      <c r="BH21" s="264">
        <f t="shared" si="16"/>
        <v>0</v>
      </c>
      <c r="BI21" s="264">
        <f t="shared" si="16"/>
        <v>0</v>
      </c>
      <c r="BJ21" s="264">
        <f t="shared" si="16"/>
        <v>0</v>
      </c>
      <c r="BK21" s="264">
        <f t="shared" si="16"/>
        <v>0</v>
      </c>
      <c r="BL21" s="262">
        <f t="shared" si="16"/>
        <v>0</v>
      </c>
      <c r="BM21" s="272">
        <f t="shared" si="16"/>
        <v>712</v>
      </c>
      <c r="BN21" s="272">
        <f t="shared" si="16"/>
        <v>712</v>
      </c>
      <c r="BO21" s="275">
        <f t="shared" si="16"/>
        <v>0</v>
      </c>
      <c r="BP21" s="275">
        <f t="shared" si="16"/>
        <v>0</v>
      </c>
      <c r="BQ21" s="305" t="s">
        <v>45</v>
      </c>
      <c r="BR21" s="274" t="s">
        <v>45</v>
      </c>
      <c r="BS21" s="264" t="s">
        <v>45</v>
      </c>
      <c r="BT21" s="264" t="s">
        <v>45</v>
      </c>
      <c r="BU21" s="264" t="s">
        <v>45</v>
      </c>
      <c r="BV21" s="282" t="s">
        <v>45</v>
      </c>
      <c r="BW21" s="282" t="s">
        <v>45</v>
      </c>
      <c r="BX21" s="277" t="s">
        <v>45</v>
      </c>
      <c r="BY21" s="282" t="s">
        <v>45</v>
      </c>
      <c r="BZ21" s="718" t="s">
        <v>45</v>
      </c>
      <c r="CA21" s="719"/>
      <c r="CB21" s="719"/>
      <c r="CC21" s="719"/>
      <c r="CD21" s="719"/>
      <c r="CE21" s="719"/>
      <c r="CF21" s="719"/>
      <c r="CG21" s="733" t="s">
        <v>45</v>
      </c>
      <c r="CH21" s="734"/>
      <c r="CI21" s="734"/>
      <c r="CJ21" s="734"/>
      <c r="CK21" s="734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</row>
    <row r="22" spans="1:89" s="189" customFormat="1" ht="15.75" customHeight="1">
      <c r="A22" s="748"/>
      <c r="B22" s="644"/>
      <c r="C22" s="604" t="s">
        <v>125</v>
      </c>
      <c r="D22" s="724"/>
      <c r="E22" s="819"/>
      <c r="F22" s="197">
        <v>170</v>
      </c>
      <c r="G22" s="197">
        <v>2600</v>
      </c>
      <c r="H22" s="191">
        <f>F22*G22</f>
        <v>442000</v>
      </c>
      <c r="I22" s="196"/>
      <c r="J22" s="197">
        <f>H22-I22</f>
        <v>442000</v>
      </c>
      <c r="K22" s="198"/>
      <c r="L22" s="198"/>
      <c r="M22" s="198"/>
      <c r="N22" s="198"/>
      <c r="O22" s="198"/>
      <c r="P22" s="199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200"/>
      <c r="AR22" s="201">
        <f>F22-N22-AO22</f>
        <v>170</v>
      </c>
      <c r="AS22" s="199"/>
      <c r="AT22" s="202">
        <f>H22-P22-AQ22</f>
        <v>442000</v>
      </c>
      <c r="AU22" s="203">
        <f>AR22</f>
        <v>170</v>
      </c>
      <c r="AV22" s="199"/>
      <c r="AW22" s="202">
        <f>AT22</f>
        <v>442000</v>
      </c>
      <c r="AX22" s="205"/>
      <c r="AY22" s="195"/>
      <c r="AZ22" s="198"/>
      <c r="BA22" s="198"/>
      <c r="BB22" s="198"/>
      <c r="BC22" s="196"/>
      <c r="BD22" s="206">
        <f aca="true" t="shared" si="17" ref="BD22:BF24">AU22-BA22</f>
        <v>170</v>
      </c>
      <c r="BE22" s="195">
        <f t="shared" si="17"/>
        <v>0</v>
      </c>
      <c r="BF22" s="207">
        <f t="shared" si="17"/>
        <v>442000</v>
      </c>
      <c r="BG22" s="208"/>
      <c r="BH22" s="195"/>
      <c r="BI22" s="195"/>
      <c r="BJ22" s="195"/>
      <c r="BK22" s="195"/>
      <c r="BL22" s="197"/>
      <c r="BM22" s="206">
        <f>BD22-BJ22</f>
        <v>170</v>
      </c>
      <c r="BN22" s="206">
        <f>BM22</f>
        <v>170</v>
      </c>
      <c r="BO22" s="208"/>
      <c r="BP22" s="197"/>
      <c r="BQ22" s="306">
        <f>BN22-BP22</f>
        <v>170</v>
      </c>
      <c r="BR22" s="205"/>
      <c r="BS22" s="198"/>
      <c r="BT22" s="195" t="s">
        <v>45</v>
      </c>
      <c r="BU22" s="198"/>
      <c r="BV22" s="211"/>
      <c r="BW22" s="293" t="s">
        <v>45</v>
      </c>
      <c r="BX22" s="290"/>
      <c r="BY22" s="195"/>
      <c r="BZ22" s="195"/>
      <c r="CA22" s="195" t="s">
        <v>45</v>
      </c>
      <c r="CB22" s="195" t="s">
        <v>45</v>
      </c>
      <c r="CC22" s="195" t="s">
        <v>45</v>
      </c>
      <c r="CD22" s="195" t="s">
        <v>45</v>
      </c>
      <c r="CE22" s="215"/>
      <c r="CF22" s="195"/>
      <c r="CG22" s="387"/>
      <c r="CH22" s="387"/>
      <c r="CI22" s="560"/>
      <c r="CJ22" s="560"/>
      <c r="CK22" s="195"/>
    </row>
    <row r="23" spans="1:89" s="189" customFormat="1" ht="15" customHeight="1">
      <c r="A23" s="748"/>
      <c r="B23" s="644"/>
      <c r="C23" s="604" t="s">
        <v>126</v>
      </c>
      <c r="D23" s="724"/>
      <c r="E23" s="819"/>
      <c r="F23" s="197">
        <v>141</v>
      </c>
      <c r="G23" s="197">
        <v>10500</v>
      </c>
      <c r="H23" s="191">
        <f>F23*G23</f>
        <v>1480500</v>
      </c>
      <c r="I23" s="196"/>
      <c r="J23" s="197">
        <f>H23-I23</f>
        <v>1480500</v>
      </c>
      <c r="K23" s="198"/>
      <c r="L23" s="198"/>
      <c r="M23" s="198"/>
      <c r="N23" s="198"/>
      <c r="O23" s="198"/>
      <c r="P23" s="199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200"/>
      <c r="AR23" s="201">
        <f>F23-N23-AO23</f>
        <v>141</v>
      </c>
      <c r="AS23" s="199"/>
      <c r="AT23" s="202">
        <f>H23-P23-AQ23</f>
        <v>1480500</v>
      </c>
      <c r="AU23" s="203">
        <f>AR23</f>
        <v>141</v>
      </c>
      <c r="AV23" s="199"/>
      <c r="AW23" s="202">
        <f>AT23</f>
        <v>1480500</v>
      </c>
      <c r="AX23" s="205"/>
      <c r="AY23" s="195"/>
      <c r="AZ23" s="198"/>
      <c r="BA23" s="198"/>
      <c r="BB23" s="198"/>
      <c r="BC23" s="196"/>
      <c r="BD23" s="206">
        <f t="shared" si="17"/>
        <v>141</v>
      </c>
      <c r="BE23" s="195">
        <f t="shared" si="17"/>
        <v>0</v>
      </c>
      <c r="BF23" s="207">
        <f t="shared" si="17"/>
        <v>1480500</v>
      </c>
      <c r="BG23" s="208"/>
      <c r="BH23" s="195"/>
      <c r="BI23" s="195"/>
      <c r="BJ23" s="195"/>
      <c r="BK23" s="195"/>
      <c r="BL23" s="197"/>
      <c r="BM23" s="206">
        <f>BD23-BJ23</f>
        <v>141</v>
      </c>
      <c r="BN23" s="206">
        <f>BM23</f>
        <v>141</v>
      </c>
      <c r="BO23" s="208"/>
      <c r="BP23" s="197"/>
      <c r="BQ23" s="306">
        <f>BN23-BP23</f>
        <v>141</v>
      </c>
      <c r="BR23" s="205"/>
      <c r="BS23" s="198"/>
      <c r="BT23" s="195" t="s">
        <v>45</v>
      </c>
      <c r="BU23" s="198"/>
      <c r="BV23" s="211"/>
      <c r="BW23" s="293" t="s">
        <v>45</v>
      </c>
      <c r="BX23" s="290"/>
      <c r="BY23" s="195"/>
      <c r="BZ23" s="195"/>
      <c r="CA23" s="195"/>
      <c r="CB23" s="195" t="s">
        <v>45</v>
      </c>
      <c r="CC23" s="387"/>
      <c r="CD23" s="215"/>
      <c r="CE23" s="215" t="s">
        <v>45</v>
      </c>
      <c r="CF23" s="195"/>
      <c r="CG23" s="206"/>
      <c r="CH23" s="195"/>
      <c r="CI23" s="195"/>
      <c r="CJ23" s="195"/>
      <c r="CK23" s="195"/>
    </row>
    <row r="24" spans="1:89" s="189" customFormat="1" ht="15.75" customHeight="1">
      <c r="A24" s="749"/>
      <c r="B24" s="644"/>
      <c r="C24" s="604" t="s">
        <v>191</v>
      </c>
      <c r="D24" s="725"/>
      <c r="E24" s="820"/>
      <c r="F24" s="197">
        <v>401</v>
      </c>
      <c r="G24" s="197">
        <v>3600</v>
      </c>
      <c r="H24" s="191">
        <f>F24*G24</f>
        <v>1443600</v>
      </c>
      <c r="I24" s="196"/>
      <c r="J24" s="197">
        <f>H24-I24</f>
        <v>1443600</v>
      </c>
      <c r="K24" s="198"/>
      <c r="L24" s="198"/>
      <c r="M24" s="198"/>
      <c r="N24" s="198"/>
      <c r="O24" s="198"/>
      <c r="P24" s="199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200"/>
      <c r="AR24" s="201">
        <f>F24-N24-AO24</f>
        <v>401</v>
      </c>
      <c r="AS24" s="199"/>
      <c r="AT24" s="202">
        <f>H24-P24-AQ24</f>
        <v>1443600</v>
      </c>
      <c r="AU24" s="203">
        <f>AR24</f>
        <v>401</v>
      </c>
      <c r="AV24" s="199"/>
      <c r="AW24" s="202">
        <f>AT24</f>
        <v>1443600</v>
      </c>
      <c r="AX24" s="205"/>
      <c r="AY24" s="195"/>
      <c r="AZ24" s="198"/>
      <c r="BA24" s="198"/>
      <c r="BB24" s="198"/>
      <c r="BC24" s="196"/>
      <c r="BD24" s="206">
        <f t="shared" si="17"/>
        <v>401</v>
      </c>
      <c r="BE24" s="195">
        <f t="shared" si="17"/>
        <v>0</v>
      </c>
      <c r="BF24" s="207">
        <f t="shared" si="17"/>
        <v>1443600</v>
      </c>
      <c r="BG24" s="208"/>
      <c r="BH24" s="195"/>
      <c r="BI24" s="195"/>
      <c r="BJ24" s="195"/>
      <c r="BK24" s="195"/>
      <c r="BL24" s="197"/>
      <c r="BM24" s="206">
        <f>BD24-BJ24</f>
        <v>401</v>
      </c>
      <c r="BN24" s="206">
        <f>BM24</f>
        <v>401</v>
      </c>
      <c r="BO24" s="208"/>
      <c r="BP24" s="197"/>
      <c r="BQ24" s="306">
        <f>BN24-BP24</f>
        <v>401</v>
      </c>
      <c r="BR24" s="205"/>
      <c r="BS24" s="198"/>
      <c r="BT24" s="195" t="s">
        <v>45</v>
      </c>
      <c r="BU24" s="198"/>
      <c r="BV24" s="211"/>
      <c r="BW24" s="293" t="s">
        <v>45</v>
      </c>
      <c r="BX24" s="290"/>
      <c r="BY24" s="195"/>
      <c r="BZ24" s="195"/>
      <c r="CA24" s="195" t="s">
        <v>45</v>
      </c>
      <c r="CB24" s="195" t="s">
        <v>45</v>
      </c>
      <c r="CC24" s="387" t="s">
        <v>45</v>
      </c>
      <c r="CD24" s="387" t="s">
        <v>45</v>
      </c>
      <c r="CE24" s="215"/>
      <c r="CF24" s="195"/>
      <c r="CG24" s="206"/>
      <c r="CH24" s="195"/>
      <c r="CI24" s="195"/>
      <c r="CJ24" s="195"/>
      <c r="CK24" s="195"/>
    </row>
    <row r="25" spans="1:89" s="189" customFormat="1" ht="15.75" customHeight="1" thickBot="1">
      <c r="A25" s="555">
        <v>17</v>
      </c>
      <c r="B25" s="648"/>
      <c r="C25" s="603" t="s">
        <v>127</v>
      </c>
      <c r="D25" s="408" t="s">
        <v>112</v>
      </c>
      <c r="E25" s="409" t="s">
        <v>10</v>
      </c>
      <c r="F25" s="409">
        <v>1004</v>
      </c>
      <c r="G25" s="409">
        <v>2100</v>
      </c>
      <c r="H25" s="384">
        <f>F25*G25</f>
        <v>2108400</v>
      </c>
      <c r="I25" s="409"/>
      <c r="J25" s="409">
        <f>H25-I25</f>
        <v>2108400</v>
      </c>
      <c r="K25" s="410"/>
      <c r="L25" s="410"/>
      <c r="M25" s="410"/>
      <c r="N25" s="410"/>
      <c r="O25" s="410"/>
      <c r="P25" s="411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2"/>
      <c r="AR25" s="413">
        <f>F25-N25-AO25</f>
        <v>1004</v>
      </c>
      <c r="AS25" s="411"/>
      <c r="AT25" s="414">
        <f>H25-P25-AQ25</f>
        <v>2108400</v>
      </c>
      <c r="AU25" s="415">
        <f>AR25</f>
        <v>1004</v>
      </c>
      <c r="AV25" s="411"/>
      <c r="AW25" s="414">
        <f>AT25</f>
        <v>2108400</v>
      </c>
      <c r="AX25" s="416"/>
      <c r="AY25" s="384"/>
      <c r="AZ25" s="410"/>
      <c r="BA25" s="417"/>
      <c r="BB25" s="410"/>
      <c r="BC25" s="418"/>
      <c r="BD25" s="419">
        <f>AU25-BA25</f>
        <v>1004</v>
      </c>
      <c r="BE25" s="384">
        <f>AV25-BB25</f>
        <v>0</v>
      </c>
      <c r="BF25" s="420">
        <f>AW25-BC25</f>
        <v>2108400</v>
      </c>
      <c r="BG25" s="421"/>
      <c r="BH25" s="384"/>
      <c r="BI25" s="384"/>
      <c r="BJ25" s="384"/>
      <c r="BK25" s="384"/>
      <c r="BL25" s="409"/>
      <c r="BM25" s="419">
        <f>BD25-BJ25</f>
        <v>1004</v>
      </c>
      <c r="BN25" s="419">
        <f>BM25</f>
        <v>1004</v>
      </c>
      <c r="BO25" s="421"/>
      <c r="BP25" s="409"/>
      <c r="BQ25" s="422">
        <v>935.1</v>
      </c>
      <c r="BR25" s="416"/>
      <c r="BS25" s="410"/>
      <c r="BT25" s="384" t="s">
        <v>45</v>
      </c>
      <c r="BU25" s="410"/>
      <c r="BV25" s="423"/>
      <c r="BW25" s="424" t="s">
        <v>45</v>
      </c>
      <c r="BX25" s="425"/>
      <c r="BY25" s="384"/>
      <c r="BZ25" s="384"/>
      <c r="CA25" s="384" t="s">
        <v>45</v>
      </c>
      <c r="CB25" s="426"/>
      <c r="CC25" s="426"/>
      <c r="CD25" s="384"/>
      <c r="CE25" s="384"/>
      <c r="CF25" s="384"/>
      <c r="CG25" s="419"/>
      <c r="CH25" s="384"/>
      <c r="CI25" s="384"/>
      <c r="CJ25" s="384"/>
      <c r="CK25" s="384"/>
    </row>
    <row r="26" spans="1:89" s="189" customFormat="1" ht="15.75" customHeight="1" thickBot="1">
      <c r="A26" s="543"/>
      <c r="B26" s="649"/>
      <c r="C26" s="607" t="s">
        <v>128</v>
      </c>
      <c r="D26" s="432"/>
      <c r="E26" s="433"/>
      <c r="F26" s="434"/>
      <c r="G26" s="433"/>
      <c r="H26" s="435" t="e">
        <f>#REF!+#REF!+#REF!</f>
        <v>#REF!</v>
      </c>
      <c r="I26" s="435" t="e">
        <f>#REF!+#REF!+#REF!</f>
        <v>#REF!</v>
      </c>
      <c r="J26" s="435" t="e">
        <f>#REF!+#REF!+#REF!</f>
        <v>#REF!</v>
      </c>
      <c r="K26" s="435" t="e">
        <f>#REF!+#REF!+#REF!</f>
        <v>#REF!</v>
      </c>
      <c r="L26" s="435" t="e">
        <f>#REF!+#REF!+#REF!</f>
        <v>#REF!</v>
      </c>
      <c r="M26" s="435" t="e">
        <f>#REF!+#REF!+#REF!</f>
        <v>#REF!</v>
      </c>
      <c r="N26" s="435" t="e">
        <f>#REF!+#REF!+#REF!</f>
        <v>#REF!</v>
      </c>
      <c r="O26" s="435" t="e">
        <f>#REF!+#REF!+#REF!</f>
        <v>#REF!</v>
      </c>
      <c r="P26" s="435" t="e">
        <f>#REF!+#REF!+#REF!</f>
        <v>#REF!</v>
      </c>
      <c r="Q26" s="435" t="e">
        <f>#REF!+#REF!+#REF!</f>
        <v>#REF!</v>
      </c>
      <c r="R26" s="435" t="e">
        <f>#REF!+#REF!+#REF!</f>
        <v>#REF!</v>
      </c>
      <c r="S26" s="435" t="e">
        <f>#REF!+#REF!+#REF!</f>
        <v>#REF!</v>
      </c>
      <c r="T26" s="435" t="e">
        <f>#REF!+#REF!+#REF!</f>
        <v>#REF!</v>
      </c>
      <c r="U26" s="435" t="e">
        <f>#REF!+#REF!+#REF!</f>
        <v>#REF!</v>
      </c>
      <c r="V26" s="435" t="e">
        <f>#REF!+#REF!+#REF!</f>
        <v>#REF!</v>
      </c>
      <c r="W26" s="435" t="e">
        <f>#REF!+#REF!+#REF!</f>
        <v>#REF!</v>
      </c>
      <c r="X26" s="435" t="e">
        <f>#REF!+#REF!+#REF!</f>
        <v>#REF!</v>
      </c>
      <c r="Y26" s="435" t="e">
        <f>#REF!+#REF!+#REF!</f>
        <v>#REF!</v>
      </c>
      <c r="Z26" s="435" t="e">
        <f>#REF!+#REF!+#REF!</f>
        <v>#REF!</v>
      </c>
      <c r="AA26" s="435" t="e">
        <f>#REF!+#REF!+#REF!</f>
        <v>#REF!</v>
      </c>
      <c r="AB26" s="435" t="e">
        <f>#REF!+#REF!+#REF!</f>
        <v>#REF!</v>
      </c>
      <c r="AC26" s="435" t="e">
        <f>#REF!+#REF!+#REF!</f>
        <v>#REF!</v>
      </c>
      <c r="AD26" s="435" t="e">
        <f>#REF!+#REF!+#REF!</f>
        <v>#REF!</v>
      </c>
      <c r="AE26" s="435" t="e">
        <f>#REF!+#REF!+#REF!</f>
        <v>#REF!</v>
      </c>
      <c r="AF26" s="435" t="e">
        <f>#REF!+#REF!+#REF!</f>
        <v>#REF!</v>
      </c>
      <c r="AG26" s="435" t="e">
        <f>#REF!+#REF!+#REF!</f>
        <v>#REF!</v>
      </c>
      <c r="AH26" s="435" t="e">
        <f>#REF!+#REF!+#REF!</f>
        <v>#REF!</v>
      </c>
      <c r="AI26" s="435" t="e">
        <f>#REF!+#REF!+#REF!</f>
        <v>#REF!</v>
      </c>
      <c r="AJ26" s="435" t="e">
        <f>#REF!+#REF!+#REF!</f>
        <v>#REF!</v>
      </c>
      <c r="AK26" s="435" t="e">
        <f>#REF!+#REF!+#REF!</f>
        <v>#REF!</v>
      </c>
      <c r="AL26" s="435" t="e">
        <f>#REF!+#REF!+#REF!</f>
        <v>#REF!</v>
      </c>
      <c r="AM26" s="435" t="e">
        <f>#REF!+#REF!+#REF!</f>
        <v>#REF!</v>
      </c>
      <c r="AN26" s="435" t="e">
        <f>#REF!+#REF!+#REF!</f>
        <v>#REF!</v>
      </c>
      <c r="AO26" s="435" t="e">
        <f>#REF!+#REF!+#REF!</f>
        <v>#REF!</v>
      </c>
      <c r="AP26" s="435" t="e">
        <f>#REF!+#REF!+#REF!</f>
        <v>#REF!</v>
      </c>
      <c r="AQ26" s="435" t="e">
        <f>#REF!+#REF!+#REF!</f>
        <v>#REF!</v>
      </c>
      <c r="AR26" s="435" t="e">
        <f>#REF!+#REF!+#REF!</f>
        <v>#REF!</v>
      </c>
      <c r="AS26" s="435" t="e">
        <f>#REF!+#REF!+#REF!</f>
        <v>#REF!</v>
      </c>
      <c r="AT26" s="435" t="e">
        <f>#REF!+#REF!+#REF!</f>
        <v>#REF!</v>
      </c>
      <c r="AU26" s="435" t="e">
        <f>#REF!+#REF!+#REF!</f>
        <v>#REF!</v>
      </c>
      <c r="AV26" s="435" t="e">
        <f>#REF!+#REF!+#REF!</f>
        <v>#REF!</v>
      </c>
      <c r="AW26" s="435" t="e">
        <f>#REF!+#REF!+#REF!</f>
        <v>#REF!</v>
      </c>
      <c r="AX26" s="435" t="e">
        <f>#REF!+#REF!+#REF!</f>
        <v>#REF!</v>
      </c>
      <c r="AY26" s="435" t="e">
        <f>#REF!+#REF!+#REF!</f>
        <v>#REF!</v>
      </c>
      <c r="AZ26" s="435" t="e">
        <f>#REF!+#REF!+#REF!</f>
        <v>#REF!</v>
      </c>
      <c r="BA26" s="435" t="e">
        <f>#REF!+#REF!+#REF!</f>
        <v>#REF!</v>
      </c>
      <c r="BB26" s="435" t="e">
        <f>#REF!+#REF!+#REF!</f>
        <v>#REF!</v>
      </c>
      <c r="BC26" s="435" t="e">
        <f>#REF!+#REF!+#REF!</f>
        <v>#REF!</v>
      </c>
      <c r="BD26" s="435" t="e">
        <f>#REF!+#REF!+#REF!</f>
        <v>#REF!</v>
      </c>
      <c r="BE26" s="435" t="e">
        <f>#REF!+#REF!+#REF!</f>
        <v>#REF!</v>
      </c>
      <c r="BF26" s="435" t="e">
        <f>#REF!+#REF!+#REF!</f>
        <v>#REF!</v>
      </c>
      <c r="BG26" s="435" t="e">
        <f>#REF!+#REF!+#REF!</f>
        <v>#REF!</v>
      </c>
      <c r="BH26" s="435" t="e">
        <f>#REF!+#REF!+#REF!</f>
        <v>#REF!</v>
      </c>
      <c r="BI26" s="435" t="e">
        <f>#REF!+#REF!+#REF!</f>
        <v>#REF!</v>
      </c>
      <c r="BJ26" s="435" t="e">
        <f>#REF!+#REF!+#REF!</f>
        <v>#REF!</v>
      </c>
      <c r="BK26" s="435" t="e">
        <f>#REF!+#REF!+#REF!</f>
        <v>#REF!</v>
      </c>
      <c r="BL26" s="435" t="e">
        <f>#REF!+#REF!+#REF!</f>
        <v>#REF!</v>
      </c>
      <c r="BM26" s="435" t="e">
        <f>#REF!+#REF!+#REF!</f>
        <v>#REF!</v>
      </c>
      <c r="BN26" s="435" t="e">
        <f>#REF!+#REF!+#REF!</f>
        <v>#REF!</v>
      </c>
      <c r="BO26" s="435" t="e">
        <f>#REF!+#REF!+#REF!</f>
        <v>#REF!</v>
      </c>
      <c r="BP26" s="435" t="e">
        <f>#REF!+#REF!+#REF!</f>
        <v>#REF!</v>
      </c>
      <c r="BQ26" s="436" t="s">
        <v>45</v>
      </c>
      <c r="BR26" s="437" t="s">
        <v>45</v>
      </c>
      <c r="BS26" s="438" t="s">
        <v>45</v>
      </c>
      <c r="BT26" s="438" t="s">
        <v>45</v>
      </c>
      <c r="BU26" s="438" t="s">
        <v>45</v>
      </c>
      <c r="BV26" s="438" t="s">
        <v>45</v>
      </c>
      <c r="BW26" s="438" t="s">
        <v>45</v>
      </c>
      <c r="BX26" s="437" t="s">
        <v>45</v>
      </c>
      <c r="BY26" s="438" t="s">
        <v>45</v>
      </c>
      <c r="BZ26" s="438"/>
      <c r="CA26" s="438" t="s">
        <v>45</v>
      </c>
      <c r="CB26" s="438" t="s">
        <v>45</v>
      </c>
      <c r="CC26" s="438" t="s">
        <v>45</v>
      </c>
      <c r="CD26" s="438" t="s">
        <v>45</v>
      </c>
      <c r="CE26" s="438" t="s">
        <v>45</v>
      </c>
      <c r="CF26" s="438" t="s">
        <v>45</v>
      </c>
      <c r="CG26" s="439" t="s">
        <v>45</v>
      </c>
      <c r="CH26" s="438" t="s">
        <v>45</v>
      </c>
      <c r="CI26" s="438"/>
      <c r="CJ26" s="438"/>
      <c r="CK26" s="438"/>
    </row>
    <row r="27" spans="1:173" s="567" customFormat="1" ht="15.75" customHeight="1">
      <c r="A27" s="526"/>
      <c r="B27" s="650"/>
      <c r="C27" s="608" t="s">
        <v>144</v>
      </c>
      <c r="D27" s="427"/>
      <c r="E27" s="318" t="s">
        <v>172</v>
      </c>
      <c r="F27" s="428"/>
      <c r="G27" s="429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5"/>
      <c r="AS27" s="403"/>
      <c r="AT27" s="403"/>
      <c r="AU27" s="405"/>
      <c r="AV27" s="403"/>
      <c r="AW27" s="403"/>
      <c r="AX27" s="405"/>
      <c r="AY27" s="403"/>
      <c r="AZ27" s="403"/>
      <c r="BA27" s="403"/>
      <c r="BB27" s="403"/>
      <c r="BC27" s="405"/>
      <c r="BD27" s="405"/>
      <c r="BE27" s="403"/>
      <c r="BF27" s="403"/>
      <c r="BG27" s="405"/>
      <c r="BH27" s="403"/>
      <c r="BI27" s="403"/>
      <c r="BJ27" s="403"/>
      <c r="BK27" s="403"/>
      <c r="BL27" s="403"/>
      <c r="BM27" s="405"/>
      <c r="BN27" s="405"/>
      <c r="BO27" s="405"/>
      <c r="BP27" s="403"/>
      <c r="BQ27" s="430"/>
      <c r="BR27" s="404"/>
      <c r="BS27" s="402"/>
      <c r="BT27" s="402"/>
      <c r="BU27" s="402"/>
      <c r="BV27" s="402"/>
      <c r="BW27" s="402"/>
      <c r="BX27" s="404"/>
      <c r="BY27" s="402"/>
      <c r="BZ27" s="735"/>
      <c r="CA27" s="736"/>
      <c r="CB27" s="736"/>
      <c r="CC27" s="736"/>
      <c r="CD27" s="736"/>
      <c r="CE27" s="736"/>
      <c r="CF27" s="736"/>
      <c r="CG27" s="431"/>
      <c r="CH27" s="402"/>
      <c r="CI27" s="402"/>
      <c r="CJ27" s="402"/>
      <c r="CK27" s="402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89"/>
      <c r="EZ27" s="189"/>
      <c r="FA27" s="189"/>
      <c r="FB27" s="189"/>
      <c r="FC27" s="189"/>
      <c r="FD27" s="189"/>
      <c r="FE27" s="189"/>
      <c r="FF27" s="189"/>
      <c r="FG27" s="189"/>
      <c r="FH27" s="189"/>
      <c r="FI27" s="189"/>
      <c r="FJ27" s="189"/>
      <c r="FK27" s="189"/>
      <c r="FL27" s="189"/>
      <c r="FM27" s="189"/>
      <c r="FN27" s="189"/>
      <c r="FO27" s="189"/>
      <c r="FP27" s="189"/>
      <c r="FQ27" s="189"/>
    </row>
    <row r="28" spans="1:89" s="29" customFormat="1" ht="15" customHeight="1">
      <c r="A28" s="530">
        <v>1</v>
      </c>
      <c r="B28" s="646"/>
      <c r="C28" s="606" t="s">
        <v>131</v>
      </c>
      <c r="D28" s="123"/>
      <c r="E28" s="231" t="s">
        <v>10</v>
      </c>
      <c r="F28" s="231">
        <v>12471.5</v>
      </c>
      <c r="G28" s="231">
        <v>247.38</v>
      </c>
      <c r="H28" s="192">
        <f>F28*G28</f>
        <v>3085199.67</v>
      </c>
      <c r="I28" s="243"/>
      <c r="J28" s="231">
        <f>H28-I28</f>
        <v>3085199.67</v>
      </c>
      <c r="K28" s="244"/>
      <c r="L28" s="244"/>
      <c r="M28" s="244"/>
      <c r="N28" s="244"/>
      <c r="O28" s="244"/>
      <c r="P28" s="23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5"/>
      <c r="AR28" s="233">
        <f aca="true" t="shared" si="18" ref="AR28:AR38">F28-N28-AO28</f>
        <v>12471.5</v>
      </c>
      <c r="AS28" s="234"/>
      <c r="AT28" s="235">
        <f aca="true" t="shared" si="19" ref="AT28:AT35">H28-P28-AQ28</f>
        <v>3085199.67</v>
      </c>
      <c r="AU28" s="236">
        <f aca="true" t="shared" si="20" ref="AU28:AU34">AR28</f>
        <v>12471.5</v>
      </c>
      <c r="AV28" s="234"/>
      <c r="AW28" s="237">
        <f aca="true" t="shared" si="21" ref="AW28:AW38">AT28</f>
        <v>3085199.67</v>
      </c>
      <c r="AX28" s="246"/>
      <c r="AY28" s="215"/>
      <c r="AZ28" s="244"/>
      <c r="BA28" s="243"/>
      <c r="BB28" s="244"/>
      <c r="BC28" s="249"/>
      <c r="BD28" s="239">
        <f aca="true" t="shared" si="22" ref="BD28:BD34">AU28-BA28</f>
        <v>12471.5</v>
      </c>
      <c r="BE28" s="215">
        <f aca="true" t="shared" si="23" ref="BE28:BF31">AV28-BB28</f>
        <v>0</v>
      </c>
      <c r="BF28" s="240">
        <f t="shared" si="23"/>
        <v>3085199.67</v>
      </c>
      <c r="BG28" s="241"/>
      <c r="BH28" s="215"/>
      <c r="BI28" s="215"/>
      <c r="BJ28" s="215"/>
      <c r="BK28" s="215"/>
      <c r="BL28" s="231"/>
      <c r="BM28" s="239">
        <f aca="true" t="shared" si="24" ref="BM28:BM38">BD28-BJ28</f>
        <v>12471.5</v>
      </c>
      <c r="BN28" s="239">
        <f aca="true" t="shared" si="25" ref="BN28:BN38">BM28</f>
        <v>12471.5</v>
      </c>
      <c r="BO28" s="241"/>
      <c r="BP28" s="278"/>
      <c r="BQ28" s="308">
        <f aca="true" t="shared" si="26" ref="BQ28:BQ35">BN28-BP28</f>
        <v>12471.5</v>
      </c>
      <c r="BR28" s="246"/>
      <c r="BS28" s="244"/>
      <c r="BT28" s="215" t="s">
        <v>45</v>
      </c>
      <c r="BU28" s="244"/>
      <c r="BV28" s="247"/>
      <c r="BW28" s="293" t="s">
        <v>45</v>
      </c>
      <c r="BX28" s="291"/>
      <c r="BY28" s="215"/>
      <c r="BZ28" s="195"/>
      <c r="CA28" s="215"/>
      <c r="CB28" s="195" t="s">
        <v>45</v>
      </c>
      <c r="CC28" s="387" t="s">
        <v>45</v>
      </c>
      <c r="CD28" s="387" t="s">
        <v>45</v>
      </c>
      <c r="CE28" s="387" t="s">
        <v>45</v>
      </c>
      <c r="CF28" s="195" t="s">
        <v>45</v>
      </c>
      <c r="CG28" s="239"/>
      <c r="CH28" s="215"/>
      <c r="CI28" s="215"/>
      <c r="CJ28" s="215"/>
      <c r="CK28" s="215"/>
    </row>
    <row r="29" spans="1:89" s="29" customFormat="1" ht="13.5" customHeight="1">
      <c r="A29" s="530">
        <v>2</v>
      </c>
      <c r="B29" s="646"/>
      <c r="C29" s="606" t="s">
        <v>132</v>
      </c>
      <c r="D29" s="123"/>
      <c r="E29" s="231" t="s">
        <v>10</v>
      </c>
      <c r="F29" s="231">
        <v>5472</v>
      </c>
      <c r="G29" s="231">
        <v>142.25</v>
      </c>
      <c r="H29" s="192">
        <f>F29*G29</f>
        <v>778392</v>
      </c>
      <c r="I29" s="243"/>
      <c r="J29" s="231">
        <f>H29-I29</f>
        <v>778392</v>
      </c>
      <c r="K29" s="244"/>
      <c r="L29" s="244"/>
      <c r="M29" s="244"/>
      <c r="N29" s="244"/>
      <c r="O29" s="244"/>
      <c r="P29" s="23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5"/>
      <c r="AR29" s="233">
        <f t="shared" si="18"/>
        <v>5472</v>
      </c>
      <c r="AS29" s="234"/>
      <c r="AT29" s="235">
        <f t="shared" si="19"/>
        <v>778392</v>
      </c>
      <c r="AU29" s="236">
        <f t="shared" si="20"/>
        <v>5472</v>
      </c>
      <c r="AV29" s="234"/>
      <c r="AW29" s="237">
        <f t="shared" si="21"/>
        <v>778392</v>
      </c>
      <c r="AX29" s="246"/>
      <c r="AY29" s="215"/>
      <c r="AZ29" s="244"/>
      <c r="BA29" s="244"/>
      <c r="BB29" s="244"/>
      <c r="BC29" s="243"/>
      <c r="BD29" s="239">
        <f t="shared" si="22"/>
        <v>5472</v>
      </c>
      <c r="BE29" s="215">
        <f t="shared" si="23"/>
        <v>0</v>
      </c>
      <c r="BF29" s="240">
        <f t="shared" si="23"/>
        <v>778392</v>
      </c>
      <c r="BG29" s="241"/>
      <c r="BH29" s="215"/>
      <c r="BI29" s="215"/>
      <c r="BJ29" s="215"/>
      <c r="BK29" s="215"/>
      <c r="BL29" s="231"/>
      <c r="BM29" s="239">
        <f t="shared" si="24"/>
        <v>5472</v>
      </c>
      <c r="BN29" s="239">
        <f t="shared" si="25"/>
        <v>5472</v>
      </c>
      <c r="BO29" s="241"/>
      <c r="BP29" s="278"/>
      <c r="BQ29" s="308">
        <f t="shared" si="26"/>
        <v>5472</v>
      </c>
      <c r="BR29" s="246"/>
      <c r="BS29" s="244"/>
      <c r="BT29" s="215" t="s">
        <v>45</v>
      </c>
      <c r="BU29" s="244"/>
      <c r="BV29" s="247"/>
      <c r="BW29" s="293" t="s">
        <v>45</v>
      </c>
      <c r="BX29" s="291"/>
      <c r="BY29" s="215"/>
      <c r="BZ29" s="195"/>
      <c r="CA29" s="215"/>
      <c r="CB29" s="195" t="s">
        <v>45</v>
      </c>
      <c r="CC29" s="387" t="s">
        <v>45</v>
      </c>
      <c r="CD29" s="387" t="s">
        <v>45</v>
      </c>
      <c r="CE29" s="387" t="s">
        <v>45</v>
      </c>
      <c r="CF29" s="195" t="s">
        <v>45</v>
      </c>
      <c r="CG29" s="239"/>
      <c r="CH29" s="215"/>
      <c r="CI29" s="215"/>
      <c r="CJ29" s="215"/>
      <c r="CK29" s="215"/>
    </row>
    <row r="30" spans="1:89" s="29" customFormat="1" ht="13.5" customHeight="1">
      <c r="A30" s="530">
        <v>3</v>
      </c>
      <c r="B30" s="646"/>
      <c r="C30" s="606" t="s">
        <v>192</v>
      </c>
      <c r="D30" s="123"/>
      <c r="E30" s="231" t="s">
        <v>10</v>
      </c>
      <c r="F30" s="231">
        <v>2343.57</v>
      </c>
      <c r="G30" s="231">
        <v>468.25</v>
      </c>
      <c r="H30" s="234">
        <f>F30*G30</f>
        <v>1097376.6525</v>
      </c>
      <c r="I30" s="243"/>
      <c r="J30" s="231">
        <f>H30-I30</f>
        <v>1097376.6525</v>
      </c>
      <c r="K30" s="244"/>
      <c r="L30" s="244"/>
      <c r="M30" s="244"/>
      <c r="N30" s="244"/>
      <c r="O30" s="244"/>
      <c r="P30" s="23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5"/>
      <c r="AR30" s="233">
        <f t="shared" si="18"/>
        <v>2343.57</v>
      </c>
      <c r="AS30" s="234"/>
      <c r="AT30" s="235">
        <f t="shared" si="19"/>
        <v>1097376.6525</v>
      </c>
      <c r="AU30" s="236">
        <f t="shared" si="20"/>
        <v>2343.57</v>
      </c>
      <c r="AV30" s="234"/>
      <c r="AW30" s="237">
        <f t="shared" si="21"/>
        <v>1097376.6525</v>
      </c>
      <c r="AX30" s="246"/>
      <c r="AY30" s="215"/>
      <c r="AZ30" s="244"/>
      <c r="BA30" s="244"/>
      <c r="BB30" s="244"/>
      <c r="BC30" s="243"/>
      <c r="BD30" s="239">
        <f t="shared" si="22"/>
        <v>2343.57</v>
      </c>
      <c r="BE30" s="215">
        <f t="shared" si="23"/>
        <v>0</v>
      </c>
      <c r="BF30" s="240">
        <f t="shared" si="23"/>
        <v>1097376.6525</v>
      </c>
      <c r="BG30" s="241"/>
      <c r="BH30" s="215"/>
      <c r="BI30" s="215"/>
      <c r="BJ30" s="215"/>
      <c r="BK30" s="215"/>
      <c r="BL30" s="231"/>
      <c r="BM30" s="239">
        <f t="shared" si="24"/>
        <v>2343.57</v>
      </c>
      <c r="BN30" s="239">
        <f t="shared" si="25"/>
        <v>2343.57</v>
      </c>
      <c r="BO30" s="241"/>
      <c r="BP30" s="278"/>
      <c r="BQ30" s="308">
        <f t="shared" si="26"/>
        <v>2343.57</v>
      </c>
      <c r="BR30" s="246"/>
      <c r="BS30" s="244"/>
      <c r="BT30" s="215" t="s">
        <v>45</v>
      </c>
      <c r="BU30" s="244"/>
      <c r="BV30" s="247"/>
      <c r="BW30" s="293" t="s">
        <v>45</v>
      </c>
      <c r="BX30" s="291"/>
      <c r="BY30" s="215"/>
      <c r="BZ30" s="195"/>
      <c r="CA30" s="215"/>
      <c r="CB30" s="195" t="s">
        <v>45</v>
      </c>
      <c r="CC30" s="195" t="s">
        <v>45</v>
      </c>
      <c r="CD30" s="195" t="s">
        <v>45</v>
      </c>
      <c r="CE30" s="195" t="s">
        <v>45</v>
      </c>
      <c r="CF30" s="195" t="s">
        <v>45</v>
      </c>
      <c r="CG30" s="387"/>
      <c r="CH30" s="387"/>
      <c r="CI30" s="387"/>
      <c r="CJ30" s="568"/>
      <c r="CK30" s="568"/>
    </row>
    <row r="31" spans="1:89" s="29" customFormat="1" ht="13.5" customHeight="1">
      <c r="A31" s="530">
        <v>4</v>
      </c>
      <c r="B31" s="646"/>
      <c r="C31" s="606" t="s">
        <v>43</v>
      </c>
      <c r="D31" s="123"/>
      <c r="E31" s="231" t="s">
        <v>10</v>
      </c>
      <c r="F31" s="231">
        <v>325</v>
      </c>
      <c r="G31" s="231">
        <v>200</v>
      </c>
      <c r="H31" s="192">
        <f>G31*F31</f>
        <v>65000</v>
      </c>
      <c r="I31" s="243"/>
      <c r="J31" s="231">
        <f>G31*F31</f>
        <v>65000</v>
      </c>
      <c r="K31" s="244"/>
      <c r="L31" s="244"/>
      <c r="M31" s="244"/>
      <c r="N31" s="244"/>
      <c r="O31" s="244"/>
      <c r="P31" s="23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5"/>
      <c r="AR31" s="233">
        <f t="shared" si="18"/>
        <v>325</v>
      </c>
      <c r="AS31" s="234"/>
      <c r="AT31" s="235">
        <f t="shared" si="19"/>
        <v>65000</v>
      </c>
      <c r="AU31" s="236">
        <f t="shared" si="20"/>
        <v>325</v>
      </c>
      <c r="AV31" s="234"/>
      <c r="AW31" s="237">
        <f t="shared" si="21"/>
        <v>65000</v>
      </c>
      <c r="AX31" s="246"/>
      <c r="AY31" s="215"/>
      <c r="AZ31" s="244"/>
      <c r="BA31" s="244"/>
      <c r="BB31" s="244"/>
      <c r="BC31" s="243"/>
      <c r="BD31" s="239">
        <f t="shared" si="22"/>
        <v>325</v>
      </c>
      <c r="BE31" s="215">
        <f t="shared" si="23"/>
        <v>0</v>
      </c>
      <c r="BF31" s="240">
        <f t="shared" si="23"/>
        <v>65000</v>
      </c>
      <c r="BG31" s="241"/>
      <c r="BH31" s="215"/>
      <c r="BI31" s="215"/>
      <c r="BJ31" s="215"/>
      <c r="BK31" s="215"/>
      <c r="BL31" s="231"/>
      <c r="BM31" s="239">
        <f t="shared" si="24"/>
        <v>325</v>
      </c>
      <c r="BN31" s="239">
        <f t="shared" si="25"/>
        <v>325</v>
      </c>
      <c r="BO31" s="241"/>
      <c r="BP31" s="278"/>
      <c r="BQ31" s="308">
        <f t="shared" si="26"/>
        <v>325</v>
      </c>
      <c r="BR31" s="246"/>
      <c r="BS31" s="244"/>
      <c r="BT31" s="215" t="s">
        <v>45</v>
      </c>
      <c r="BU31" s="244"/>
      <c r="BV31" s="247"/>
      <c r="BW31" s="293" t="s">
        <v>45</v>
      </c>
      <c r="BX31" s="291"/>
      <c r="BY31" s="215"/>
      <c r="BZ31" s="195"/>
      <c r="CA31" s="215"/>
      <c r="CB31" s="195" t="s">
        <v>45</v>
      </c>
      <c r="CC31" s="195" t="s">
        <v>45</v>
      </c>
      <c r="CD31" s="195" t="s">
        <v>45</v>
      </c>
      <c r="CE31" s="195" t="s">
        <v>45</v>
      </c>
      <c r="CF31" s="195" t="s">
        <v>45</v>
      </c>
      <c r="CG31" s="387"/>
      <c r="CH31" s="387"/>
      <c r="CI31" s="387"/>
      <c r="CJ31" s="568"/>
      <c r="CK31" s="568"/>
    </row>
    <row r="32" spans="1:89" s="29" customFormat="1" ht="13.5" customHeight="1">
      <c r="A32" s="530">
        <v>5</v>
      </c>
      <c r="B32" s="646"/>
      <c r="C32" s="606" t="s">
        <v>129</v>
      </c>
      <c r="D32" s="123"/>
      <c r="E32" s="231" t="s">
        <v>10</v>
      </c>
      <c r="F32" s="231">
        <v>226</v>
      </c>
      <c r="G32" s="231">
        <v>160</v>
      </c>
      <c r="H32" s="192">
        <f>G32*F32</f>
        <v>36160</v>
      </c>
      <c r="I32" s="243"/>
      <c r="J32" s="231">
        <f>G32*F32</f>
        <v>36160</v>
      </c>
      <c r="K32" s="244"/>
      <c r="L32" s="244"/>
      <c r="M32" s="244"/>
      <c r="N32" s="244"/>
      <c r="O32" s="244"/>
      <c r="P32" s="23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5"/>
      <c r="AR32" s="233">
        <f t="shared" si="18"/>
        <v>226</v>
      </c>
      <c r="AS32" s="234"/>
      <c r="AT32" s="235">
        <f t="shared" si="19"/>
        <v>36160</v>
      </c>
      <c r="AU32" s="236">
        <f t="shared" si="20"/>
        <v>226</v>
      </c>
      <c r="AV32" s="234"/>
      <c r="AW32" s="237">
        <f t="shared" si="21"/>
        <v>36160</v>
      </c>
      <c r="AX32" s="246"/>
      <c r="AY32" s="215"/>
      <c r="AZ32" s="244"/>
      <c r="BA32" s="244"/>
      <c r="BB32" s="244"/>
      <c r="BC32" s="243"/>
      <c r="BD32" s="239">
        <f t="shared" si="22"/>
        <v>226</v>
      </c>
      <c r="BE32" s="215">
        <f aca="true" t="shared" si="27" ref="BE32:BF38">AV32-BB32</f>
        <v>0</v>
      </c>
      <c r="BF32" s="240">
        <f t="shared" si="27"/>
        <v>36160</v>
      </c>
      <c r="BG32" s="241"/>
      <c r="BH32" s="215"/>
      <c r="BI32" s="215"/>
      <c r="BJ32" s="215"/>
      <c r="BK32" s="215"/>
      <c r="BL32" s="231"/>
      <c r="BM32" s="239">
        <f t="shared" si="24"/>
        <v>226</v>
      </c>
      <c r="BN32" s="239">
        <f t="shared" si="25"/>
        <v>226</v>
      </c>
      <c r="BO32" s="241"/>
      <c r="BP32" s="278"/>
      <c r="BQ32" s="308">
        <f t="shared" si="26"/>
        <v>226</v>
      </c>
      <c r="BR32" s="246"/>
      <c r="BS32" s="244"/>
      <c r="BT32" s="215" t="s">
        <v>45</v>
      </c>
      <c r="BU32" s="244"/>
      <c r="BV32" s="247"/>
      <c r="BW32" s="293" t="s">
        <v>45</v>
      </c>
      <c r="BX32" s="291"/>
      <c r="BY32" s="215"/>
      <c r="BZ32" s="195"/>
      <c r="CA32" s="215"/>
      <c r="CB32" s="195" t="s">
        <v>45</v>
      </c>
      <c r="CD32" s="387" t="s">
        <v>45</v>
      </c>
      <c r="CE32" s="387" t="s">
        <v>45</v>
      </c>
      <c r="CF32" s="195" t="s">
        <v>45</v>
      </c>
      <c r="CG32" s="239"/>
      <c r="CH32" s="215"/>
      <c r="CI32" s="215"/>
      <c r="CJ32" s="215"/>
      <c r="CK32" s="215"/>
    </row>
    <row r="33" spans="1:89" s="29" customFormat="1" ht="13.5" customHeight="1">
      <c r="A33" s="530"/>
      <c r="B33" s="646"/>
      <c r="C33" s="606" t="s">
        <v>216</v>
      </c>
      <c r="D33" s="123"/>
      <c r="E33" s="231"/>
      <c r="F33" s="231"/>
      <c r="G33" s="231"/>
      <c r="H33" s="192"/>
      <c r="I33" s="243"/>
      <c r="J33" s="231"/>
      <c r="K33" s="244"/>
      <c r="L33" s="244"/>
      <c r="M33" s="244"/>
      <c r="N33" s="244"/>
      <c r="O33" s="244"/>
      <c r="P33" s="23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5"/>
      <c r="AR33" s="233"/>
      <c r="AS33" s="234"/>
      <c r="AT33" s="235"/>
      <c r="AU33" s="236"/>
      <c r="AV33" s="234"/>
      <c r="AW33" s="237"/>
      <c r="AX33" s="246"/>
      <c r="AY33" s="215"/>
      <c r="AZ33" s="244"/>
      <c r="BA33" s="244"/>
      <c r="BB33" s="244"/>
      <c r="BC33" s="243"/>
      <c r="BD33" s="239"/>
      <c r="BE33" s="215"/>
      <c r="BF33" s="240"/>
      <c r="BG33" s="241"/>
      <c r="BH33" s="215"/>
      <c r="BI33" s="215"/>
      <c r="BJ33" s="215"/>
      <c r="BK33" s="215"/>
      <c r="BL33" s="231"/>
      <c r="BM33" s="239"/>
      <c r="BN33" s="239"/>
      <c r="BO33" s="241"/>
      <c r="BP33" s="278"/>
      <c r="BQ33" s="308"/>
      <c r="BR33" s="246"/>
      <c r="BS33" s="244"/>
      <c r="BT33" s="215"/>
      <c r="BU33" s="244"/>
      <c r="BV33" s="247"/>
      <c r="BW33" s="293"/>
      <c r="BX33" s="291"/>
      <c r="BY33" s="215"/>
      <c r="BZ33" s="195"/>
      <c r="CA33" s="215"/>
      <c r="CB33" s="195"/>
      <c r="CC33" s="387"/>
      <c r="CD33" s="387"/>
      <c r="CE33" s="195"/>
      <c r="CF33" s="195"/>
      <c r="CG33" s="239"/>
      <c r="CH33" s="215"/>
      <c r="CI33" s="215"/>
      <c r="CJ33" s="215"/>
      <c r="CK33" s="215"/>
    </row>
    <row r="34" spans="1:89" s="29" customFormat="1" ht="13.5" customHeight="1">
      <c r="A34" s="530">
        <v>6</v>
      </c>
      <c r="B34" s="646"/>
      <c r="C34" s="606" t="s">
        <v>130</v>
      </c>
      <c r="D34" s="123"/>
      <c r="E34" s="231" t="s">
        <v>10</v>
      </c>
      <c r="F34" s="231">
        <v>1212.6</v>
      </c>
      <c r="G34" s="231">
        <v>160</v>
      </c>
      <c r="H34" s="192">
        <f>G34*F34</f>
        <v>194016</v>
      </c>
      <c r="I34" s="243"/>
      <c r="J34" s="231">
        <f>G34*F34</f>
        <v>194016</v>
      </c>
      <c r="K34" s="244"/>
      <c r="L34" s="244"/>
      <c r="M34" s="244"/>
      <c r="N34" s="244"/>
      <c r="O34" s="244"/>
      <c r="P34" s="23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5"/>
      <c r="AR34" s="233">
        <f t="shared" si="18"/>
        <v>1212.6</v>
      </c>
      <c r="AS34" s="234"/>
      <c r="AT34" s="235">
        <f t="shared" si="19"/>
        <v>194016</v>
      </c>
      <c r="AU34" s="236">
        <f t="shared" si="20"/>
        <v>1212.6</v>
      </c>
      <c r="AV34" s="234"/>
      <c r="AW34" s="237">
        <f t="shared" si="21"/>
        <v>194016</v>
      </c>
      <c r="AX34" s="246"/>
      <c r="AY34" s="215"/>
      <c r="AZ34" s="244"/>
      <c r="BA34" s="244"/>
      <c r="BB34" s="244"/>
      <c r="BC34" s="243"/>
      <c r="BD34" s="239">
        <f t="shared" si="22"/>
        <v>1212.6</v>
      </c>
      <c r="BE34" s="215">
        <f t="shared" si="27"/>
        <v>0</v>
      </c>
      <c r="BF34" s="240">
        <f t="shared" si="27"/>
        <v>194016</v>
      </c>
      <c r="BG34" s="241"/>
      <c r="BH34" s="215"/>
      <c r="BI34" s="215"/>
      <c r="BJ34" s="215"/>
      <c r="BK34" s="215"/>
      <c r="BL34" s="231"/>
      <c r="BM34" s="239">
        <f t="shared" si="24"/>
        <v>1212.6</v>
      </c>
      <c r="BN34" s="239">
        <f t="shared" si="25"/>
        <v>1212.6</v>
      </c>
      <c r="BO34" s="241"/>
      <c r="BP34" s="278"/>
      <c r="BQ34" s="308">
        <f t="shared" si="26"/>
        <v>1212.6</v>
      </c>
      <c r="BR34" s="246"/>
      <c r="BS34" s="244"/>
      <c r="BT34" s="215" t="s">
        <v>45</v>
      </c>
      <c r="BU34" s="244"/>
      <c r="BV34" s="247"/>
      <c r="BW34" s="293" t="s">
        <v>45</v>
      </c>
      <c r="BX34" s="291"/>
      <c r="BY34" s="215"/>
      <c r="BZ34" s="195"/>
      <c r="CA34" s="215"/>
      <c r="CB34" s="195" t="s">
        <v>45</v>
      </c>
      <c r="CC34" s="195" t="s">
        <v>45</v>
      </c>
      <c r="CD34" s="195" t="s">
        <v>45</v>
      </c>
      <c r="CE34" s="195" t="s">
        <v>45</v>
      </c>
      <c r="CF34" s="195" t="s">
        <v>45</v>
      </c>
      <c r="CG34" s="239"/>
      <c r="CH34" s="215"/>
      <c r="CI34" s="387"/>
      <c r="CJ34" s="387"/>
      <c r="CK34" s="568"/>
    </row>
    <row r="35" spans="1:89" s="29" customFormat="1" ht="24" customHeight="1">
      <c r="A35" s="530">
        <v>7</v>
      </c>
      <c r="B35" s="646"/>
      <c r="C35" s="606" t="s">
        <v>194</v>
      </c>
      <c r="D35" s="123"/>
      <c r="E35" s="231" t="s">
        <v>10</v>
      </c>
      <c r="F35" s="231">
        <v>2388</v>
      </c>
      <c r="G35" s="231">
        <v>9</v>
      </c>
      <c r="H35" s="192">
        <f>F35*G35</f>
        <v>21492</v>
      </c>
      <c r="I35" s="243"/>
      <c r="J35" s="231">
        <f>H35-I35</f>
        <v>21492</v>
      </c>
      <c r="K35" s="244"/>
      <c r="L35" s="244"/>
      <c r="M35" s="244"/>
      <c r="N35" s="244"/>
      <c r="O35" s="244"/>
      <c r="P35" s="23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5"/>
      <c r="AR35" s="233">
        <f t="shared" si="18"/>
        <v>2388</v>
      </c>
      <c r="AS35" s="234"/>
      <c r="AT35" s="235">
        <f t="shared" si="19"/>
        <v>21492</v>
      </c>
      <c r="AU35" s="236">
        <f>AR35</f>
        <v>2388</v>
      </c>
      <c r="AV35" s="234"/>
      <c r="AW35" s="237">
        <f t="shared" si="21"/>
        <v>21492</v>
      </c>
      <c r="AX35" s="246"/>
      <c r="AY35" s="215"/>
      <c r="AZ35" s="244"/>
      <c r="BA35" s="243"/>
      <c r="BB35" s="244"/>
      <c r="BC35" s="249"/>
      <c r="BD35" s="239">
        <f>AU35-BA35</f>
        <v>2388</v>
      </c>
      <c r="BE35" s="215">
        <f t="shared" si="27"/>
        <v>0</v>
      </c>
      <c r="BF35" s="240">
        <f t="shared" si="27"/>
        <v>21492</v>
      </c>
      <c r="BG35" s="241"/>
      <c r="BH35" s="215"/>
      <c r="BI35" s="215"/>
      <c r="BJ35" s="215"/>
      <c r="BK35" s="215"/>
      <c r="BL35" s="231"/>
      <c r="BM35" s="239">
        <f t="shared" si="24"/>
        <v>2388</v>
      </c>
      <c r="BN35" s="239">
        <f t="shared" si="25"/>
        <v>2388</v>
      </c>
      <c r="BO35" s="241"/>
      <c r="BP35" s="278"/>
      <c r="BQ35" s="308">
        <f t="shared" si="26"/>
        <v>2388</v>
      </c>
      <c r="BR35" s="246"/>
      <c r="BS35" s="244"/>
      <c r="BT35" s="215" t="s">
        <v>45</v>
      </c>
      <c r="BU35" s="244"/>
      <c r="BV35" s="247"/>
      <c r="BW35" s="293" t="s">
        <v>45</v>
      </c>
      <c r="BX35" s="291"/>
      <c r="BY35" s="215"/>
      <c r="BZ35" s="195"/>
      <c r="CA35" s="215"/>
      <c r="CB35" s="195"/>
      <c r="CC35" s="195"/>
      <c r="CD35" s="195" t="s">
        <v>45</v>
      </c>
      <c r="CE35" s="195" t="s">
        <v>45</v>
      </c>
      <c r="CF35" s="195" t="s">
        <v>45</v>
      </c>
      <c r="CG35" s="206" t="s">
        <v>45</v>
      </c>
      <c r="CH35" s="195" t="s">
        <v>45</v>
      </c>
      <c r="CI35" s="387"/>
      <c r="CJ35" s="387"/>
      <c r="CK35" s="568"/>
    </row>
    <row r="36" spans="1:89" s="29" customFormat="1" ht="24" customHeight="1">
      <c r="A36" s="530">
        <v>8</v>
      </c>
      <c r="B36" s="646"/>
      <c r="C36" s="606" t="s">
        <v>183</v>
      </c>
      <c r="D36" s="123"/>
      <c r="E36" s="231"/>
      <c r="F36" s="231"/>
      <c r="G36" s="231"/>
      <c r="H36" s="192"/>
      <c r="I36" s="243"/>
      <c r="J36" s="231"/>
      <c r="K36" s="244"/>
      <c r="L36" s="244"/>
      <c r="M36" s="244"/>
      <c r="N36" s="244"/>
      <c r="O36" s="244"/>
      <c r="P36" s="23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5"/>
      <c r="AR36" s="233"/>
      <c r="AS36" s="234"/>
      <c r="AT36" s="235"/>
      <c r="AU36" s="236"/>
      <c r="AV36" s="234"/>
      <c r="AW36" s="237"/>
      <c r="AX36" s="246"/>
      <c r="AY36" s="215"/>
      <c r="AZ36" s="244"/>
      <c r="BA36" s="243"/>
      <c r="BB36" s="244"/>
      <c r="BC36" s="249"/>
      <c r="BD36" s="239"/>
      <c r="BE36" s="215"/>
      <c r="BF36" s="240"/>
      <c r="BG36" s="241"/>
      <c r="BH36" s="215"/>
      <c r="BI36" s="215"/>
      <c r="BJ36" s="215"/>
      <c r="BK36" s="215"/>
      <c r="BL36" s="231"/>
      <c r="BM36" s="239"/>
      <c r="BN36" s="239"/>
      <c r="BO36" s="241"/>
      <c r="BP36" s="278"/>
      <c r="BQ36" s="308"/>
      <c r="BR36" s="246"/>
      <c r="BS36" s="244"/>
      <c r="BT36" s="215"/>
      <c r="BU36" s="244"/>
      <c r="BV36" s="247"/>
      <c r="BW36" s="293"/>
      <c r="BX36" s="291"/>
      <c r="BY36" s="215"/>
      <c r="BZ36" s="195"/>
      <c r="CA36" s="215"/>
      <c r="CB36" s="195"/>
      <c r="CC36" s="390" t="s">
        <v>45</v>
      </c>
      <c r="CD36" s="195"/>
      <c r="CE36" s="195"/>
      <c r="CF36" s="195"/>
      <c r="CG36" s="206"/>
      <c r="CH36" s="195"/>
      <c r="CI36" s="195"/>
      <c r="CJ36" s="195"/>
      <c r="CK36" s="195"/>
    </row>
    <row r="37" spans="1:89" s="29" customFormat="1" ht="24" customHeight="1">
      <c r="A37" s="527">
        <v>9</v>
      </c>
      <c r="B37" s="651"/>
      <c r="C37" s="609" t="s">
        <v>184</v>
      </c>
      <c r="D37" s="123"/>
      <c r="E37" s="231"/>
      <c r="F37" s="231"/>
      <c r="G37" s="231"/>
      <c r="H37" s="192"/>
      <c r="I37" s="243"/>
      <c r="J37" s="231"/>
      <c r="K37" s="244"/>
      <c r="L37" s="244"/>
      <c r="M37" s="244"/>
      <c r="N37" s="244"/>
      <c r="O37" s="244"/>
      <c r="P37" s="23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5"/>
      <c r="AR37" s="233"/>
      <c r="AS37" s="234"/>
      <c r="AT37" s="235"/>
      <c r="AU37" s="236"/>
      <c r="AV37" s="234"/>
      <c r="AW37" s="237"/>
      <c r="AX37" s="246"/>
      <c r="AY37" s="215"/>
      <c r="AZ37" s="244"/>
      <c r="BA37" s="243"/>
      <c r="BB37" s="244"/>
      <c r="BC37" s="249"/>
      <c r="BD37" s="239"/>
      <c r="BE37" s="215"/>
      <c r="BF37" s="240"/>
      <c r="BG37" s="241"/>
      <c r="BH37" s="215"/>
      <c r="BI37" s="215"/>
      <c r="BJ37" s="215"/>
      <c r="BK37" s="215"/>
      <c r="BL37" s="231"/>
      <c r="BM37" s="239"/>
      <c r="BN37" s="239"/>
      <c r="BO37" s="241"/>
      <c r="BP37" s="278"/>
      <c r="BQ37" s="308"/>
      <c r="BR37" s="246"/>
      <c r="BS37" s="244"/>
      <c r="BT37" s="215"/>
      <c r="BU37" s="244"/>
      <c r="BV37" s="247"/>
      <c r="BW37" s="293"/>
      <c r="BX37" s="291"/>
      <c r="BY37" s="215"/>
      <c r="BZ37" s="195"/>
      <c r="CA37" s="215"/>
      <c r="CB37" s="195"/>
      <c r="CC37" s="390"/>
      <c r="CD37" s="390"/>
      <c r="CE37" s="390"/>
      <c r="CF37" s="390"/>
      <c r="CG37" s="208"/>
      <c r="CH37" s="195"/>
      <c r="CI37" s="195"/>
      <c r="CJ37" s="195"/>
      <c r="CK37" s="195"/>
    </row>
    <row r="38" spans="1:189" s="29" customFormat="1" ht="24.75" customHeight="1" thickBot="1">
      <c r="A38" s="542">
        <v>10</v>
      </c>
      <c r="B38" s="651"/>
      <c r="C38" s="610" t="s">
        <v>193</v>
      </c>
      <c r="D38" s="123"/>
      <c r="E38" s="232" t="s">
        <v>10</v>
      </c>
      <c r="F38" s="231">
        <v>29520</v>
      </c>
      <c r="G38" s="231">
        <v>9</v>
      </c>
      <c r="H38" s="192">
        <f>F38*G38</f>
        <v>265680</v>
      </c>
      <c r="I38" s="243"/>
      <c r="J38" s="231">
        <f>H38-I38</f>
        <v>265680</v>
      </c>
      <c r="K38" s="244"/>
      <c r="L38" s="244"/>
      <c r="M38" s="244"/>
      <c r="N38" s="244"/>
      <c r="O38" s="244"/>
      <c r="P38" s="23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5"/>
      <c r="AR38" s="233">
        <f t="shared" si="18"/>
        <v>29520</v>
      </c>
      <c r="AS38" s="234"/>
      <c r="AT38" s="235">
        <f>H38-P38-AQ38</f>
        <v>265680</v>
      </c>
      <c r="AU38" s="236">
        <f>AR38</f>
        <v>29520</v>
      </c>
      <c r="AV38" s="234"/>
      <c r="AW38" s="237">
        <f t="shared" si="21"/>
        <v>265680</v>
      </c>
      <c r="AX38" s="246"/>
      <c r="AY38" s="215"/>
      <c r="AZ38" s="244"/>
      <c r="BA38" s="244"/>
      <c r="BB38" s="244"/>
      <c r="BC38" s="243"/>
      <c r="BD38" s="239">
        <f>AU38-BA38</f>
        <v>29520</v>
      </c>
      <c r="BE38" s="215">
        <f t="shared" si="27"/>
        <v>0</v>
      </c>
      <c r="BF38" s="240">
        <f t="shared" si="27"/>
        <v>265680</v>
      </c>
      <c r="BG38" s="241"/>
      <c r="BH38" s="215"/>
      <c r="BI38" s="215"/>
      <c r="BJ38" s="215"/>
      <c r="BK38" s="215"/>
      <c r="BL38" s="231"/>
      <c r="BM38" s="239">
        <f t="shared" si="24"/>
        <v>29520</v>
      </c>
      <c r="BN38" s="239">
        <f t="shared" si="25"/>
        <v>29520</v>
      </c>
      <c r="BO38" s="241"/>
      <c r="BP38" s="278"/>
      <c r="BQ38" s="308"/>
      <c r="BR38" s="246"/>
      <c r="BS38" s="244"/>
      <c r="BT38" s="215" t="s">
        <v>45</v>
      </c>
      <c r="BU38" s="244"/>
      <c r="BV38" s="247"/>
      <c r="BW38" s="293" t="s">
        <v>45</v>
      </c>
      <c r="BX38" s="291"/>
      <c r="BY38" s="215"/>
      <c r="BZ38" s="195"/>
      <c r="CA38" s="215"/>
      <c r="CB38" s="195"/>
      <c r="CC38" s="569"/>
      <c r="CD38" s="264" t="s">
        <v>45</v>
      </c>
      <c r="CE38" s="264" t="s">
        <v>45</v>
      </c>
      <c r="CF38" s="264" t="s">
        <v>45</v>
      </c>
      <c r="CG38" s="239"/>
      <c r="CH38" s="387"/>
      <c r="CI38" s="387"/>
      <c r="CJ38" s="387"/>
      <c r="CK38" s="568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  <c r="DZ38" s="189"/>
      <c r="EA38" s="189"/>
      <c r="EB38" s="189"/>
      <c r="EC38" s="189"/>
      <c r="ED38" s="189"/>
      <c r="EE38" s="189"/>
      <c r="EF38" s="189"/>
      <c r="EG38" s="189"/>
      <c r="EH38" s="189"/>
      <c r="EI38" s="189"/>
      <c r="EJ38" s="189"/>
      <c r="EK38" s="189"/>
      <c r="EL38" s="189"/>
      <c r="EM38" s="189"/>
      <c r="EN38" s="189"/>
      <c r="EO38" s="189"/>
      <c r="EP38" s="189"/>
      <c r="EQ38" s="189"/>
      <c r="ER38" s="189"/>
      <c r="ES38" s="189"/>
      <c r="ET38" s="189"/>
      <c r="EU38" s="189"/>
      <c r="EV38" s="189"/>
      <c r="EW38" s="189"/>
      <c r="EX38" s="189"/>
      <c r="EY38" s="189"/>
      <c r="EZ38" s="189"/>
      <c r="FA38" s="189"/>
      <c r="FB38" s="189"/>
      <c r="FC38" s="189"/>
      <c r="FD38" s="189"/>
      <c r="FE38" s="189"/>
      <c r="FF38" s="189"/>
      <c r="FG38" s="189"/>
      <c r="FH38" s="189"/>
      <c r="FI38" s="189"/>
      <c r="FJ38" s="189"/>
      <c r="FK38" s="189"/>
      <c r="FL38" s="189"/>
      <c r="FM38" s="189"/>
      <c r="FN38" s="189"/>
      <c r="FO38" s="189"/>
      <c r="FP38" s="189"/>
      <c r="FQ38" s="189"/>
      <c r="FR38" s="189"/>
      <c r="FS38" s="189"/>
      <c r="FT38" s="189"/>
      <c r="FU38" s="189"/>
      <c r="FV38" s="189"/>
      <c r="FW38" s="189"/>
      <c r="FX38" s="189"/>
      <c r="FY38" s="189"/>
      <c r="FZ38" s="189"/>
      <c r="GA38" s="189"/>
      <c r="GB38" s="189"/>
      <c r="GC38" s="189"/>
      <c r="GD38" s="189"/>
      <c r="GE38" s="189"/>
      <c r="GF38" s="189"/>
      <c r="GG38" s="189"/>
    </row>
    <row r="39" spans="1:89" s="189" customFormat="1" ht="15.75" customHeight="1" thickBot="1">
      <c r="A39" s="738" t="s">
        <v>45</v>
      </c>
      <c r="B39" s="698" t="s">
        <v>209</v>
      </c>
      <c r="C39" s="611" t="s">
        <v>133</v>
      </c>
      <c r="D39" s="805" t="s">
        <v>110</v>
      </c>
      <c r="E39" s="384" t="s">
        <v>172</v>
      </c>
      <c r="F39" s="264">
        <v>9000</v>
      </c>
      <c r="G39" s="264">
        <v>3140</v>
      </c>
      <c r="H39" s="259">
        <f>F39*G39</f>
        <v>28260000</v>
      </c>
      <c r="I39" s="259">
        <f aca="true" t="shared" si="28" ref="I39:AK39">G39*H39</f>
        <v>88736400000</v>
      </c>
      <c r="J39" s="259">
        <f t="shared" si="28"/>
        <v>2.507690664E+18</v>
      </c>
      <c r="K39" s="259"/>
      <c r="L39" s="259">
        <f>J39*K39</f>
        <v>0</v>
      </c>
      <c r="M39" s="259">
        <f>K39*L39</f>
        <v>0</v>
      </c>
      <c r="N39" s="259"/>
      <c r="O39" s="259"/>
      <c r="P39" s="259"/>
      <c r="Q39" s="259" t="e">
        <f>#REF!*#REF!</f>
        <v>#REF!</v>
      </c>
      <c r="R39" s="259" t="e">
        <f>#REF!*Q39</f>
        <v>#REF!</v>
      </c>
      <c r="S39" s="259" t="e">
        <f t="shared" si="28"/>
        <v>#REF!</v>
      </c>
      <c r="T39" s="259" t="e">
        <f t="shared" si="28"/>
        <v>#REF!</v>
      </c>
      <c r="U39" s="259" t="e">
        <f t="shared" si="28"/>
        <v>#REF!</v>
      </c>
      <c r="V39" s="259" t="e">
        <f t="shared" si="28"/>
        <v>#REF!</v>
      </c>
      <c r="W39" s="259" t="e">
        <f t="shared" si="28"/>
        <v>#REF!</v>
      </c>
      <c r="X39" s="259" t="e">
        <f t="shared" si="28"/>
        <v>#REF!</v>
      </c>
      <c r="Y39" s="259" t="e">
        <f t="shared" si="28"/>
        <v>#REF!</v>
      </c>
      <c r="Z39" s="259" t="e">
        <f t="shared" si="28"/>
        <v>#REF!</v>
      </c>
      <c r="AA39" s="259" t="e">
        <f t="shared" si="28"/>
        <v>#REF!</v>
      </c>
      <c r="AB39" s="259" t="e">
        <f t="shared" si="28"/>
        <v>#REF!</v>
      </c>
      <c r="AC39" s="259" t="e">
        <f t="shared" si="28"/>
        <v>#REF!</v>
      </c>
      <c r="AD39" s="259" t="e">
        <f t="shared" si="28"/>
        <v>#REF!</v>
      </c>
      <c r="AE39" s="259" t="e">
        <f t="shared" si="28"/>
        <v>#REF!</v>
      </c>
      <c r="AF39" s="259" t="e">
        <f t="shared" si="28"/>
        <v>#REF!</v>
      </c>
      <c r="AG39" s="259" t="e">
        <f t="shared" si="28"/>
        <v>#REF!</v>
      </c>
      <c r="AH39" s="259" t="e">
        <f t="shared" si="28"/>
        <v>#REF!</v>
      </c>
      <c r="AI39" s="259" t="e">
        <f t="shared" si="28"/>
        <v>#REF!</v>
      </c>
      <c r="AJ39" s="259" t="e">
        <f t="shared" si="28"/>
        <v>#REF!</v>
      </c>
      <c r="AK39" s="259" t="e">
        <f t="shared" si="28"/>
        <v>#REF!</v>
      </c>
      <c r="AL39" s="259"/>
      <c r="AM39" s="259"/>
      <c r="AN39" s="259"/>
      <c r="AO39" s="259"/>
      <c r="AP39" s="259"/>
      <c r="AQ39" s="295"/>
      <c r="AR39" s="260">
        <f>F39-N39-AO39</f>
        <v>9000</v>
      </c>
      <c r="AS39" s="259"/>
      <c r="AT39" s="202">
        <f>H39-P39-AQ39</f>
        <v>28260000</v>
      </c>
      <c r="AU39" s="261"/>
      <c r="AV39" s="259"/>
      <c r="AW39" s="202">
        <f aca="true" t="shared" si="29" ref="AW39:BC39">SUM(AW40:AW42)</f>
        <v>20379370</v>
      </c>
      <c r="AX39" s="406">
        <f t="shared" si="29"/>
        <v>0</v>
      </c>
      <c r="AY39" s="202">
        <f t="shared" si="29"/>
        <v>0</v>
      </c>
      <c r="AZ39" s="202">
        <f t="shared" si="29"/>
        <v>0</v>
      </c>
      <c r="BA39" s="212">
        <f t="shared" si="29"/>
        <v>0</v>
      </c>
      <c r="BB39" s="191">
        <f t="shared" si="29"/>
        <v>0</v>
      </c>
      <c r="BC39" s="407">
        <f t="shared" si="29"/>
        <v>0</v>
      </c>
      <c r="BD39" s="213"/>
      <c r="BE39" s="191"/>
      <c r="BF39" s="202">
        <f aca="true" t="shared" si="30" ref="BF39:BQ39">SUM(BF40:BF42)</f>
        <v>20379370</v>
      </c>
      <c r="BG39" s="214">
        <f t="shared" si="30"/>
        <v>0</v>
      </c>
      <c r="BH39" s="191">
        <f t="shared" si="30"/>
        <v>0</v>
      </c>
      <c r="BI39" s="191">
        <f t="shared" si="30"/>
        <v>0</v>
      </c>
      <c r="BJ39" s="191">
        <f t="shared" si="30"/>
        <v>0</v>
      </c>
      <c r="BK39" s="191">
        <f t="shared" si="30"/>
        <v>0</v>
      </c>
      <c r="BL39" s="212">
        <f t="shared" si="30"/>
        <v>0</v>
      </c>
      <c r="BM39" s="213">
        <f t="shared" si="30"/>
        <v>0</v>
      </c>
      <c r="BN39" s="213">
        <f t="shared" si="30"/>
        <v>0</v>
      </c>
      <c r="BO39" s="407">
        <f t="shared" si="30"/>
        <v>0</v>
      </c>
      <c r="BP39" s="295">
        <f t="shared" si="30"/>
        <v>0</v>
      </c>
      <c r="BQ39" s="309">
        <f t="shared" si="30"/>
        <v>8116</v>
      </c>
      <c r="BR39" s="261" t="s">
        <v>45</v>
      </c>
      <c r="BS39" s="259" t="s">
        <v>45</v>
      </c>
      <c r="BT39" s="259" t="s">
        <v>45</v>
      </c>
      <c r="BU39" s="259" t="s">
        <v>45</v>
      </c>
      <c r="BV39" s="259" t="s">
        <v>45</v>
      </c>
      <c r="BW39" s="259" t="s">
        <v>45</v>
      </c>
      <c r="BX39" s="261" t="s">
        <v>45</v>
      </c>
      <c r="BY39" s="259" t="s">
        <v>45</v>
      </c>
      <c r="BZ39" s="259"/>
      <c r="CA39" s="259" t="s">
        <v>45</v>
      </c>
      <c r="CB39" s="259" t="s">
        <v>45</v>
      </c>
      <c r="CC39" s="259" t="s">
        <v>45</v>
      </c>
      <c r="CD39" s="259" t="s">
        <v>45</v>
      </c>
      <c r="CE39" s="259" t="s">
        <v>45</v>
      </c>
      <c r="CF39" s="259" t="s">
        <v>45</v>
      </c>
      <c r="CG39" s="260" t="s">
        <v>45</v>
      </c>
      <c r="CH39" s="259" t="s">
        <v>45</v>
      </c>
      <c r="CI39" s="259"/>
      <c r="CJ39" s="259"/>
      <c r="CK39" s="259"/>
    </row>
    <row r="40" spans="1:89" s="283" customFormat="1" ht="13.5" customHeight="1">
      <c r="A40" s="739"/>
      <c r="B40" s="699"/>
      <c r="C40" s="612" t="s">
        <v>99</v>
      </c>
      <c r="D40" s="806"/>
      <c r="E40" s="384" t="s">
        <v>172</v>
      </c>
      <c r="F40" s="250"/>
      <c r="G40" s="250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2"/>
      <c r="AR40" s="253"/>
      <c r="AS40" s="254"/>
      <c r="AT40" s="224"/>
      <c r="AU40" s="255"/>
      <c r="AV40" s="254"/>
      <c r="AW40" s="224">
        <v>20379370</v>
      </c>
      <c r="AX40" s="256"/>
      <c r="AY40" s="251"/>
      <c r="AZ40" s="251"/>
      <c r="BA40" s="251"/>
      <c r="BB40" s="251"/>
      <c r="BC40" s="252"/>
      <c r="BD40" s="253"/>
      <c r="BE40" s="254"/>
      <c r="BF40" s="257">
        <f>AW40-BC40</f>
        <v>20379370</v>
      </c>
      <c r="BG40" s="255"/>
      <c r="BH40" s="254"/>
      <c r="BI40" s="254"/>
      <c r="BJ40" s="254"/>
      <c r="BK40" s="254"/>
      <c r="BL40" s="258"/>
      <c r="BM40" s="253"/>
      <c r="BN40" s="253"/>
      <c r="BO40" s="256"/>
      <c r="BP40" s="252"/>
      <c r="BQ40" s="310">
        <v>4905</v>
      </c>
      <c r="BR40" s="255"/>
      <c r="BS40" s="254"/>
      <c r="BT40" s="191" t="s">
        <v>45</v>
      </c>
      <c r="BU40" s="254"/>
      <c r="BV40" s="259"/>
      <c r="BW40" s="191" t="s">
        <v>45</v>
      </c>
      <c r="BX40" s="261" t="s">
        <v>45</v>
      </c>
      <c r="BY40" s="259" t="s">
        <v>45</v>
      </c>
      <c r="BZ40" s="259"/>
      <c r="CA40" s="385" t="s">
        <v>45</v>
      </c>
      <c r="CB40" s="385" t="s">
        <v>45</v>
      </c>
      <c r="CC40" s="385" t="s">
        <v>45</v>
      </c>
      <c r="CD40" s="390" t="s">
        <v>45</v>
      </c>
      <c r="CE40" s="391"/>
      <c r="CF40" s="216"/>
      <c r="CG40" s="226"/>
      <c r="CH40" s="216"/>
      <c r="CI40" s="216"/>
      <c r="CJ40" s="216"/>
      <c r="CK40" s="216"/>
    </row>
    <row r="41" spans="1:123" s="283" customFormat="1" ht="13.5" customHeight="1">
      <c r="A41" s="739"/>
      <c r="B41" s="699"/>
      <c r="C41" s="613" t="s">
        <v>159</v>
      </c>
      <c r="D41" s="806"/>
      <c r="E41" s="384" t="s">
        <v>172</v>
      </c>
      <c r="F41" s="250"/>
      <c r="G41" s="250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2"/>
      <c r="AR41" s="253"/>
      <c r="AS41" s="254"/>
      <c r="AT41" s="224"/>
      <c r="AU41" s="255"/>
      <c r="AV41" s="254"/>
      <c r="AW41" s="224"/>
      <c r="AX41" s="256"/>
      <c r="AY41" s="251"/>
      <c r="AZ41" s="251"/>
      <c r="BA41" s="251"/>
      <c r="BB41" s="251"/>
      <c r="BC41" s="252"/>
      <c r="BD41" s="253"/>
      <c r="BE41" s="254"/>
      <c r="BF41" s="257"/>
      <c r="BG41" s="255"/>
      <c r="BH41" s="254"/>
      <c r="BI41" s="254"/>
      <c r="BJ41" s="254"/>
      <c r="BK41" s="254"/>
      <c r="BL41" s="258"/>
      <c r="BM41" s="253"/>
      <c r="BN41" s="253"/>
      <c r="BO41" s="256"/>
      <c r="BP41" s="252"/>
      <c r="BQ41" s="310">
        <v>1078</v>
      </c>
      <c r="BR41" s="255"/>
      <c r="BS41" s="254"/>
      <c r="BT41" s="191" t="s">
        <v>45</v>
      </c>
      <c r="BU41" s="254"/>
      <c r="BV41" s="259"/>
      <c r="BW41" s="191" t="s">
        <v>45</v>
      </c>
      <c r="BX41" s="261"/>
      <c r="BY41" s="259"/>
      <c r="BZ41" s="259"/>
      <c r="CA41" s="259" t="s">
        <v>45</v>
      </c>
      <c r="CB41" s="259" t="s">
        <v>45</v>
      </c>
      <c r="CC41" s="385" t="s">
        <v>45</v>
      </c>
      <c r="CD41" s="195"/>
      <c r="CE41" s="216"/>
      <c r="CF41" s="216"/>
      <c r="CG41" s="226"/>
      <c r="CH41" s="216"/>
      <c r="CI41" s="216"/>
      <c r="CJ41" s="385" t="s">
        <v>45</v>
      </c>
      <c r="CK41" s="216"/>
      <c r="CL41" s="570"/>
      <c r="CM41" s="570"/>
      <c r="CN41" s="570"/>
      <c r="CO41" s="570"/>
      <c r="CP41" s="570"/>
      <c r="CQ41" s="570"/>
      <c r="CR41" s="570"/>
      <c r="CS41" s="570"/>
      <c r="CT41" s="570"/>
      <c r="CU41" s="570"/>
      <c r="CV41" s="570"/>
      <c r="CW41" s="570"/>
      <c r="CX41" s="570"/>
      <c r="CY41" s="570"/>
      <c r="CZ41" s="570"/>
      <c r="DA41" s="570"/>
      <c r="DB41" s="570"/>
      <c r="DC41" s="570"/>
      <c r="DD41" s="570"/>
      <c r="DE41" s="570"/>
      <c r="DF41" s="570"/>
      <c r="DG41" s="570"/>
      <c r="DH41" s="570"/>
      <c r="DI41" s="570"/>
      <c r="DJ41" s="570"/>
      <c r="DK41" s="570"/>
      <c r="DL41" s="570"/>
      <c r="DM41" s="570"/>
      <c r="DN41" s="570"/>
      <c r="DO41" s="570"/>
      <c r="DP41" s="570"/>
      <c r="DQ41" s="570"/>
      <c r="DR41" s="570"/>
      <c r="DS41" s="570"/>
    </row>
    <row r="42" spans="1:123" s="283" customFormat="1" ht="13.5" customHeight="1" thickBot="1">
      <c r="A42" s="739"/>
      <c r="B42" s="699"/>
      <c r="C42" s="613" t="s">
        <v>100</v>
      </c>
      <c r="D42" s="806"/>
      <c r="E42" s="384" t="s">
        <v>172</v>
      </c>
      <c r="F42" s="250"/>
      <c r="G42" s="250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2"/>
      <c r="AR42" s="441"/>
      <c r="AS42" s="251"/>
      <c r="AT42" s="442"/>
      <c r="AU42" s="256"/>
      <c r="AV42" s="251"/>
      <c r="AW42" s="442"/>
      <c r="AX42" s="256"/>
      <c r="AY42" s="251"/>
      <c r="AZ42" s="251"/>
      <c r="BA42" s="251"/>
      <c r="BB42" s="251"/>
      <c r="BC42" s="252"/>
      <c r="BD42" s="441"/>
      <c r="BE42" s="251"/>
      <c r="BF42" s="443"/>
      <c r="BG42" s="256"/>
      <c r="BH42" s="251"/>
      <c r="BI42" s="251"/>
      <c r="BJ42" s="251"/>
      <c r="BK42" s="251"/>
      <c r="BL42" s="252"/>
      <c r="BM42" s="441"/>
      <c r="BN42" s="441"/>
      <c r="BO42" s="256"/>
      <c r="BP42" s="252"/>
      <c r="BQ42" s="444">
        <v>2133</v>
      </c>
      <c r="BR42" s="256"/>
      <c r="BS42" s="251"/>
      <c r="BT42" s="445" t="s">
        <v>45</v>
      </c>
      <c r="BU42" s="251"/>
      <c r="BV42" s="251"/>
      <c r="BW42" s="445" t="s">
        <v>45</v>
      </c>
      <c r="BX42" s="256"/>
      <c r="BY42" s="251"/>
      <c r="BZ42" s="251"/>
      <c r="CA42" s="446" t="s">
        <v>45</v>
      </c>
      <c r="CB42" s="446" t="s">
        <v>45</v>
      </c>
      <c r="CC42" s="446" t="s">
        <v>45</v>
      </c>
      <c r="CD42" s="384"/>
      <c r="CE42" s="447"/>
      <c r="CF42" s="447"/>
      <c r="CG42" s="448"/>
      <c r="CH42" s="447"/>
      <c r="CI42" s="447"/>
      <c r="CJ42" s="447"/>
      <c r="CK42" s="447"/>
      <c r="CL42" s="570"/>
      <c r="CM42" s="570"/>
      <c r="CN42" s="570"/>
      <c r="CO42" s="570"/>
      <c r="CP42" s="570"/>
      <c r="CQ42" s="570"/>
      <c r="CR42" s="570"/>
      <c r="CS42" s="570"/>
      <c r="CT42" s="570"/>
      <c r="CU42" s="570"/>
      <c r="CV42" s="570"/>
      <c r="CW42" s="570"/>
      <c r="CX42" s="570"/>
      <c r="CY42" s="570"/>
      <c r="CZ42" s="570"/>
      <c r="DA42" s="570"/>
      <c r="DB42" s="570"/>
      <c r="DC42" s="570"/>
      <c r="DD42" s="570"/>
      <c r="DE42" s="570"/>
      <c r="DF42" s="570"/>
      <c r="DG42" s="570"/>
      <c r="DH42" s="570"/>
      <c r="DI42" s="570"/>
      <c r="DJ42" s="570"/>
      <c r="DK42" s="570"/>
      <c r="DL42" s="570"/>
      <c r="DM42" s="570"/>
      <c r="DN42" s="570"/>
      <c r="DO42" s="570"/>
      <c r="DP42" s="570"/>
      <c r="DQ42" s="570"/>
      <c r="DR42" s="570"/>
      <c r="DS42" s="570"/>
    </row>
    <row r="43" spans="1:123" s="189" customFormat="1" ht="15.75" customHeight="1" thickBot="1">
      <c r="A43" s="536" t="s">
        <v>45</v>
      </c>
      <c r="B43" s="647"/>
      <c r="C43" s="614" t="s">
        <v>141</v>
      </c>
      <c r="D43" s="432"/>
      <c r="E43" s="433"/>
      <c r="F43" s="434"/>
      <c r="G43" s="433"/>
      <c r="H43" s="438" t="e">
        <f>#REF!+#REF!+#REF!+#REF!+#REF!+#REF!+H56</f>
        <v>#REF!</v>
      </c>
      <c r="I43" s="438" t="e">
        <f>#REF!+#REF!+#REF!+#REF!+#REF!+#REF!+I56</f>
        <v>#REF!</v>
      </c>
      <c r="J43" s="438" t="e">
        <f>#REF!+#REF!+#REF!+#REF!+#REF!+#REF!+J56</f>
        <v>#REF!</v>
      </c>
      <c r="K43" s="438" t="e">
        <f>#REF!+#REF!+#REF!+#REF!+#REF!+#REF!+K56</f>
        <v>#REF!</v>
      </c>
      <c r="L43" s="438" t="e">
        <f>#REF!+#REF!+#REF!+#REF!+#REF!+#REF!+L56</f>
        <v>#REF!</v>
      </c>
      <c r="M43" s="438" t="e">
        <f>#REF!+#REF!+#REF!+#REF!+#REF!+#REF!+M56</f>
        <v>#REF!</v>
      </c>
      <c r="N43" s="438" t="e">
        <f>#REF!+#REF!+#REF!+#REF!+#REF!+#REF!+N56</f>
        <v>#REF!</v>
      </c>
      <c r="O43" s="438" t="e">
        <f>#REF!+#REF!+#REF!+#REF!+#REF!+#REF!+O56</f>
        <v>#REF!</v>
      </c>
      <c r="P43" s="438" t="e">
        <f>#REF!+#REF!+#REF!+#REF!+#REF!+#REF!+P56</f>
        <v>#REF!</v>
      </c>
      <c r="Q43" s="438" t="e">
        <f>#REF!+#REF!+#REF!+#REF!+#REF!+#REF!+Q56</f>
        <v>#REF!</v>
      </c>
      <c r="R43" s="438" t="e">
        <f>#REF!+#REF!+#REF!+#REF!+#REF!+#REF!+R56</f>
        <v>#REF!</v>
      </c>
      <c r="S43" s="438" t="e">
        <f>#REF!+#REF!+#REF!+#REF!+#REF!+#REF!+S56</f>
        <v>#REF!</v>
      </c>
      <c r="T43" s="438" t="e">
        <f>#REF!+#REF!+#REF!+#REF!+#REF!+#REF!+T56</f>
        <v>#REF!</v>
      </c>
      <c r="U43" s="438" t="e">
        <f>#REF!+#REF!+#REF!+#REF!+#REF!+#REF!+U56</f>
        <v>#REF!</v>
      </c>
      <c r="V43" s="438" t="e">
        <f>#REF!+#REF!+#REF!+#REF!+#REF!+#REF!+V56</f>
        <v>#REF!</v>
      </c>
      <c r="W43" s="438" t="e">
        <f>#REF!+#REF!+#REF!+#REF!+#REF!+#REF!+W56</f>
        <v>#REF!</v>
      </c>
      <c r="X43" s="438" t="e">
        <f>#REF!+#REF!+#REF!+#REF!+#REF!+#REF!+X56</f>
        <v>#REF!</v>
      </c>
      <c r="Y43" s="438" t="e">
        <f>#REF!+#REF!+#REF!+#REF!+#REF!+#REF!+Y56</f>
        <v>#REF!</v>
      </c>
      <c r="Z43" s="438" t="e">
        <f>#REF!+#REF!+#REF!+#REF!+#REF!+#REF!+Z56</f>
        <v>#REF!</v>
      </c>
      <c r="AA43" s="438" t="e">
        <f>#REF!+#REF!+#REF!+#REF!+#REF!+#REF!+AA56</f>
        <v>#REF!</v>
      </c>
      <c r="AB43" s="438" t="e">
        <f>#REF!+#REF!+#REF!+#REF!+#REF!+#REF!+AB56</f>
        <v>#REF!</v>
      </c>
      <c r="AC43" s="438" t="e">
        <f>#REF!+#REF!+#REF!+#REF!+#REF!+#REF!+AC56</f>
        <v>#REF!</v>
      </c>
      <c r="AD43" s="438" t="e">
        <f>#REF!+#REF!+#REF!+#REF!+#REF!+#REF!+AD56</f>
        <v>#REF!</v>
      </c>
      <c r="AE43" s="438" t="e">
        <f>#REF!+#REF!+#REF!+#REF!+#REF!+#REF!+AE56</f>
        <v>#REF!</v>
      </c>
      <c r="AF43" s="438" t="e">
        <f>#REF!+#REF!+#REF!+#REF!+#REF!+#REF!+AF56</f>
        <v>#REF!</v>
      </c>
      <c r="AG43" s="438" t="e">
        <f>#REF!+#REF!+#REF!+#REF!+#REF!+#REF!+AG56</f>
        <v>#REF!</v>
      </c>
      <c r="AH43" s="438" t="e">
        <f>#REF!+#REF!+#REF!+#REF!+#REF!+#REF!+AH56</f>
        <v>#REF!</v>
      </c>
      <c r="AI43" s="438" t="e">
        <f>#REF!+#REF!+#REF!+#REF!+#REF!+#REF!+AI56</f>
        <v>#REF!</v>
      </c>
      <c r="AJ43" s="438" t="e">
        <f>#REF!+#REF!+#REF!+#REF!+#REF!+#REF!+AJ56</f>
        <v>#REF!</v>
      </c>
      <c r="AK43" s="438" t="e">
        <f>#REF!+#REF!+#REF!+#REF!+#REF!+#REF!+AK56</f>
        <v>#REF!</v>
      </c>
      <c r="AL43" s="438" t="e">
        <f>#REF!+#REF!+#REF!+#REF!+#REF!+#REF!+AL56</f>
        <v>#REF!</v>
      </c>
      <c r="AM43" s="438" t="e">
        <f>#REF!+#REF!+#REF!+#REF!+#REF!+#REF!+AM56</f>
        <v>#REF!</v>
      </c>
      <c r="AN43" s="438" t="e">
        <f>#REF!+#REF!+#REF!+#REF!+#REF!+#REF!+AN56</f>
        <v>#REF!</v>
      </c>
      <c r="AO43" s="438" t="e">
        <f>#REF!+#REF!+#REF!+#REF!+#REF!+#REF!+AO56</f>
        <v>#REF!</v>
      </c>
      <c r="AP43" s="438" t="e">
        <f>#REF!+#REF!+#REF!+#REF!+#REF!+#REF!+AP56</f>
        <v>#REF!</v>
      </c>
      <c r="AQ43" s="435" t="e">
        <f>#REF!+#REF!+#REF!+#REF!+#REF!+#REF!+AQ56</f>
        <v>#REF!</v>
      </c>
      <c r="AR43" s="439"/>
      <c r="AS43" s="438"/>
      <c r="AT43" s="440" t="e">
        <f>#REF!+#REF!+#REF!+#REF!+#REF!+#REF!+AT56</f>
        <v>#REF!</v>
      </c>
      <c r="AU43" s="437"/>
      <c r="AV43" s="438"/>
      <c r="AW43" s="440" t="e">
        <f>#REF!+#REF!+#REF!+#REF!+#REF!+#REF!+AW56</f>
        <v>#REF!</v>
      </c>
      <c r="AX43" s="437" t="e">
        <f>#REF!+#REF!+#REF!+#REF!+#REF!+#REF!+AX56</f>
        <v>#REF!</v>
      </c>
      <c r="AY43" s="438" t="e">
        <f>#REF!+#REF!+#REF!+#REF!+#REF!+#REF!+AY56</f>
        <v>#REF!</v>
      </c>
      <c r="AZ43" s="438" t="e">
        <f>#REF!+#REF!+#REF!+#REF!+#REF!+#REF!+AZ56</f>
        <v>#REF!</v>
      </c>
      <c r="BA43" s="438" t="e">
        <f>#REF!+#REF!+#REF!+#REF!+#REF!+#REF!+BA56</f>
        <v>#REF!</v>
      </c>
      <c r="BB43" s="438" t="e">
        <f>#REF!+#REF!+#REF!+#REF!+#REF!+#REF!+BB56</f>
        <v>#REF!</v>
      </c>
      <c r="BC43" s="435" t="e">
        <f>#REF!+#REF!+#REF!+#REF!+#REF!+#REF!+BC56</f>
        <v>#REF!</v>
      </c>
      <c r="BD43" s="439"/>
      <c r="BE43" s="438"/>
      <c r="BF43" s="440" t="e">
        <f>#REF!+#REF!+#REF!+#REF!+#REF!+#REF!+BF56</f>
        <v>#REF!</v>
      </c>
      <c r="BG43" s="437" t="e">
        <f>#REF!+#REF!+#REF!+#REF!+#REF!+#REF!+BG56</f>
        <v>#REF!</v>
      </c>
      <c r="BH43" s="438" t="e">
        <f>#REF!+#REF!+#REF!+#REF!+#REF!+#REF!+BH56</f>
        <v>#REF!</v>
      </c>
      <c r="BI43" s="438" t="e">
        <f>#REF!+#REF!+#REF!+#REF!+#REF!+#REF!+BI56</f>
        <v>#REF!</v>
      </c>
      <c r="BJ43" s="438" t="e">
        <f>#REF!+#REF!+#REF!+#REF!+#REF!+#REF!+BJ56</f>
        <v>#REF!</v>
      </c>
      <c r="BK43" s="438" t="e">
        <f>#REF!+#REF!+#REF!+#REF!+#REF!+#REF!+BK56</f>
        <v>#REF!</v>
      </c>
      <c r="BL43" s="435" t="e">
        <f>#REF!+#REF!+#REF!+#REF!+#REF!+#REF!+BL56</f>
        <v>#REF!</v>
      </c>
      <c r="BM43" s="439" t="e">
        <f>#REF!+#REF!+#REF!+#REF!+#REF!+#REF!+BM56</f>
        <v>#REF!</v>
      </c>
      <c r="BN43" s="439" t="e">
        <f>#REF!+#REF!+#REF!+#REF!+#REF!+#REF!+BN56</f>
        <v>#REF!</v>
      </c>
      <c r="BO43" s="469" t="e">
        <f>#REF!+#REF!+#REF!+#REF!+#REF!+#REF!+BO56</f>
        <v>#REF!</v>
      </c>
      <c r="BP43" s="469" t="e">
        <f>#REF!+#REF!+#REF!+#REF!+#REF!+#REF!+BP56</f>
        <v>#REF!</v>
      </c>
      <c r="BQ43" s="436" t="s">
        <v>45</v>
      </c>
      <c r="BR43" s="437" t="s">
        <v>45</v>
      </c>
      <c r="BS43" s="438" t="s">
        <v>45</v>
      </c>
      <c r="BT43" s="438" t="s">
        <v>45</v>
      </c>
      <c r="BU43" s="438" t="s">
        <v>45</v>
      </c>
      <c r="BV43" s="438" t="s">
        <v>45</v>
      </c>
      <c r="BW43" s="438" t="s">
        <v>45</v>
      </c>
      <c r="BX43" s="437" t="s">
        <v>45</v>
      </c>
      <c r="BY43" s="438" t="s">
        <v>45</v>
      </c>
      <c r="BZ43" s="438"/>
      <c r="CA43" s="438" t="s">
        <v>45</v>
      </c>
      <c r="CB43" s="438" t="s">
        <v>45</v>
      </c>
      <c r="CC43" s="438" t="s">
        <v>45</v>
      </c>
      <c r="CD43" s="438" t="s">
        <v>45</v>
      </c>
      <c r="CE43" s="438" t="s">
        <v>45</v>
      </c>
      <c r="CF43" s="438" t="s">
        <v>45</v>
      </c>
      <c r="CG43" s="439" t="s">
        <v>45</v>
      </c>
      <c r="CH43" s="438" t="s">
        <v>45</v>
      </c>
      <c r="CI43" s="438"/>
      <c r="CJ43" s="438"/>
      <c r="CK43" s="438"/>
      <c r="CL43" s="563"/>
      <c r="CM43" s="563"/>
      <c r="CN43" s="563"/>
      <c r="CO43" s="563"/>
      <c r="CP43" s="563"/>
      <c r="CQ43" s="563"/>
      <c r="CR43" s="563"/>
      <c r="CS43" s="563"/>
      <c r="CT43" s="563"/>
      <c r="CU43" s="563"/>
      <c r="CV43" s="563"/>
      <c r="CW43" s="563"/>
      <c r="CX43" s="563"/>
      <c r="CY43" s="563"/>
      <c r="CZ43" s="563"/>
      <c r="DA43" s="563"/>
      <c r="DB43" s="563"/>
      <c r="DC43" s="563"/>
      <c r="DD43" s="563"/>
      <c r="DE43" s="563"/>
      <c r="DF43" s="563"/>
      <c r="DG43" s="563"/>
      <c r="DH43" s="563"/>
      <c r="DI43" s="563"/>
      <c r="DJ43" s="563"/>
      <c r="DK43" s="563"/>
      <c r="DL43" s="563"/>
      <c r="DM43" s="563"/>
      <c r="DN43" s="563"/>
      <c r="DO43" s="563"/>
      <c r="DP43" s="563"/>
      <c r="DQ43" s="563"/>
      <c r="DR43" s="563"/>
      <c r="DS43" s="563"/>
    </row>
    <row r="44" spans="1:188" s="572" customFormat="1" ht="14.25" customHeight="1">
      <c r="A44" s="528">
        <v>1</v>
      </c>
      <c r="B44" s="652" t="s">
        <v>210</v>
      </c>
      <c r="C44" s="615" t="s">
        <v>134</v>
      </c>
      <c r="D44" s="449"/>
      <c r="E44" s="450"/>
      <c r="F44" s="451"/>
      <c r="G44" s="450"/>
      <c r="H44" s="452">
        <v>4000000</v>
      </c>
      <c r="I44" s="451"/>
      <c r="J44" s="450">
        <f>H44-I44</f>
        <v>4000000</v>
      </c>
      <c r="K44" s="401"/>
      <c r="L44" s="453"/>
      <c r="M44" s="453"/>
      <c r="N44" s="453"/>
      <c r="O44" s="453"/>
      <c r="P44" s="454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53"/>
      <c r="AO44" s="453"/>
      <c r="AP44" s="453"/>
      <c r="AQ44" s="455"/>
      <c r="AR44" s="456"/>
      <c r="AS44" s="454"/>
      <c r="AT44" s="457">
        <f>H44-P44-AQ44</f>
        <v>4000000</v>
      </c>
      <c r="AU44" s="458"/>
      <c r="AV44" s="454"/>
      <c r="AW44" s="457">
        <f>AT44</f>
        <v>4000000</v>
      </c>
      <c r="AX44" s="459"/>
      <c r="AY44" s="452"/>
      <c r="AZ44" s="453"/>
      <c r="BA44" s="453"/>
      <c r="BB44" s="453"/>
      <c r="BC44" s="451"/>
      <c r="BD44" s="460"/>
      <c r="BE44" s="452"/>
      <c r="BF44" s="461">
        <f>AW44-BC44</f>
        <v>4000000</v>
      </c>
      <c r="BG44" s="462"/>
      <c r="BH44" s="452"/>
      <c r="BI44" s="452"/>
      <c r="BJ44" s="452"/>
      <c r="BK44" s="452"/>
      <c r="BL44" s="450"/>
      <c r="BM44" s="460"/>
      <c r="BN44" s="460"/>
      <c r="BO44" s="463"/>
      <c r="BP44" s="450"/>
      <c r="BQ44" s="464"/>
      <c r="BR44" s="459"/>
      <c r="BS44" s="453" t="s">
        <v>45</v>
      </c>
      <c r="BT44" s="452"/>
      <c r="BU44" s="453"/>
      <c r="BV44" s="465" t="s">
        <v>45</v>
      </c>
      <c r="BW44" s="466" t="s">
        <v>45</v>
      </c>
      <c r="BX44" s="467"/>
      <c r="BY44" s="452"/>
      <c r="BZ44" s="452"/>
      <c r="CA44" s="452"/>
      <c r="CB44" s="468"/>
      <c r="CC44" s="468"/>
      <c r="CD44" s="468"/>
      <c r="CE44" s="468"/>
      <c r="CF44" s="468"/>
      <c r="CG44" s="468"/>
      <c r="CH44" s="468"/>
      <c r="CI44" s="468"/>
      <c r="CJ44" s="468"/>
      <c r="CK44" s="468"/>
      <c r="CL44" s="571"/>
      <c r="CM44" s="571"/>
      <c r="CN44" s="571"/>
      <c r="CO44" s="571"/>
      <c r="CP44" s="571"/>
      <c r="CQ44" s="571"/>
      <c r="CR44" s="571"/>
      <c r="CS44" s="571"/>
      <c r="CT44" s="571"/>
      <c r="CU44" s="571"/>
      <c r="CV44" s="571"/>
      <c r="CW44" s="571"/>
      <c r="CX44" s="571"/>
      <c r="CY44" s="571"/>
      <c r="CZ44" s="571"/>
      <c r="DA44" s="571"/>
      <c r="DB44" s="571"/>
      <c r="DC44" s="571"/>
      <c r="DD44" s="571"/>
      <c r="DE44" s="571"/>
      <c r="DF44" s="571"/>
      <c r="DG44" s="571"/>
      <c r="DH44" s="571"/>
      <c r="DI44" s="571"/>
      <c r="DJ44" s="571"/>
      <c r="DK44" s="571"/>
      <c r="DL44" s="571"/>
      <c r="DM44" s="571"/>
      <c r="DN44" s="571"/>
      <c r="DO44" s="571"/>
      <c r="DP44" s="571"/>
      <c r="DQ44" s="571"/>
      <c r="DR44" s="571"/>
      <c r="DS44" s="571"/>
      <c r="DT44" s="190"/>
      <c r="DU44" s="190"/>
      <c r="DV44" s="190"/>
      <c r="DW44" s="190"/>
      <c r="DX44" s="190"/>
      <c r="DY44" s="190"/>
      <c r="DZ44" s="190"/>
      <c r="EA44" s="190"/>
      <c r="EB44" s="190"/>
      <c r="EC44" s="190"/>
      <c r="ED44" s="190"/>
      <c r="EE44" s="190"/>
      <c r="EF44" s="190"/>
      <c r="EG44" s="190"/>
      <c r="EH44" s="190"/>
      <c r="EI44" s="190"/>
      <c r="EJ44" s="190"/>
      <c r="EK44" s="190"/>
      <c r="EL44" s="190"/>
      <c r="EM44" s="190"/>
      <c r="EN44" s="190"/>
      <c r="EO44" s="190"/>
      <c r="EP44" s="190"/>
      <c r="EQ44" s="190"/>
      <c r="ER44" s="190"/>
      <c r="ES44" s="190"/>
      <c r="ET44" s="190"/>
      <c r="EU44" s="190"/>
      <c r="EV44" s="190"/>
      <c r="EW44" s="190"/>
      <c r="EX44" s="190"/>
      <c r="EY44" s="190"/>
      <c r="EZ44" s="190"/>
      <c r="FA44" s="190"/>
      <c r="FB44" s="190"/>
      <c r="FC44" s="190"/>
      <c r="FD44" s="190"/>
      <c r="FE44" s="190"/>
      <c r="FF44" s="190"/>
      <c r="FG44" s="190"/>
      <c r="FH44" s="190"/>
      <c r="FI44" s="190"/>
      <c r="FJ44" s="190"/>
      <c r="FK44" s="190"/>
      <c r="FL44" s="190"/>
      <c r="FM44" s="190"/>
      <c r="FN44" s="190"/>
      <c r="FO44" s="190"/>
      <c r="FP44" s="190"/>
      <c r="FQ44" s="190"/>
      <c r="FR44" s="190"/>
      <c r="FS44" s="190"/>
      <c r="FT44" s="190"/>
      <c r="FU44" s="190"/>
      <c r="FV44" s="190"/>
      <c r="FW44" s="190"/>
      <c r="FX44" s="190"/>
      <c r="FY44" s="190"/>
      <c r="FZ44" s="190"/>
      <c r="GA44" s="190"/>
      <c r="GB44" s="190"/>
      <c r="GC44" s="190"/>
      <c r="GD44" s="190"/>
      <c r="GE44" s="190"/>
      <c r="GF44" s="190"/>
    </row>
    <row r="45" spans="1:188" s="572" customFormat="1" ht="14.25" customHeight="1">
      <c r="A45" s="529">
        <v>2</v>
      </c>
      <c r="B45" s="653"/>
      <c r="C45" s="616" t="s">
        <v>139</v>
      </c>
      <c r="D45" s="126"/>
      <c r="E45" s="262"/>
      <c r="F45" s="263"/>
      <c r="G45" s="262"/>
      <c r="H45" s="264"/>
      <c r="I45" s="263"/>
      <c r="J45" s="262"/>
      <c r="K45" s="198"/>
      <c r="L45" s="265"/>
      <c r="M45" s="265"/>
      <c r="N45" s="265"/>
      <c r="O45" s="265"/>
      <c r="P45" s="266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7"/>
      <c r="AR45" s="268"/>
      <c r="AS45" s="266"/>
      <c r="AT45" s="269"/>
      <c r="AU45" s="270"/>
      <c r="AV45" s="266"/>
      <c r="AW45" s="269"/>
      <c r="AX45" s="271"/>
      <c r="AY45" s="264"/>
      <c r="AZ45" s="265"/>
      <c r="BA45" s="265"/>
      <c r="BB45" s="265"/>
      <c r="BC45" s="263"/>
      <c r="BD45" s="272"/>
      <c r="BE45" s="264"/>
      <c r="BF45" s="273"/>
      <c r="BG45" s="274"/>
      <c r="BH45" s="264"/>
      <c r="BI45" s="264"/>
      <c r="BJ45" s="264"/>
      <c r="BK45" s="264"/>
      <c r="BL45" s="262"/>
      <c r="BM45" s="272"/>
      <c r="BN45" s="272"/>
      <c r="BO45" s="275"/>
      <c r="BP45" s="262"/>
      <c r="BQ45" s="305"/>
      <c r="BR45" s="271"/>
      <c r="BS45" s="265"/>
      <c r="BT45" s="264"/>
      <c r="BU45" s="265"/>
      <c r="BV45" s="276"/>
      <c r="BW45" s="282"/>
      <c r="BX45" s="292"/>
      <c r="BY45" s="264"/>
      <c r="BZ45" s="264"/>
      <c r="CA45" s="190"/>
      <c r="CB45" s="390"/>
      <c r="CC45" s="390"/>
      <c r="CD45" s="264"/>
      <c r="CE45" s="264"/>
      <c r="CF45" s="264"/>
      <c r="CG45" s="272"/>
      <c r="CH45" s="264"/>
      <c r="CI45" s="264"/>
      <c r="CJ45" s="264"/>
      <c r="CK45" s="264"/>
      <c r="CL45" s="571"/>
      <c r="CM45" s="571"/>
      <c r="CN45" s="571"/>
      <c r="CO45" s="571"/>
      <c r="CP45" s="571"/>
      <c r="CQ45" s="571"/>
      <c r="CR45" s="571"/>
      <c r="CS45" s="571"/>
      <c r="CT45" s="571"/>
      <c r="CU45" s="571"/>
      <c r="CV45" s="571"/>
      <c r="CW45" s="571"/>
      <c r="CX45" s="571"/>
      <c r="CY45" s="571"/>
      <c r="CZ45" s="571"/>
      <c r="DA45" s="571"/>
      <c r="DB45" s="571"/>
      <c r="DC45" s="571"/>
      <c r="DD45" s="571"/>
      <c r="DE45" s="571"/>
      <c r="DF45" s="571"/>
      <c r="DG45" s="571"/>
      <c r="DH45" s="571"/>
      <c r="DI45" s="571"/>
      <c r="DJ45" s="571"/>
      <c r="DK45" s="571"/>
      <c r="DL45" s="571"/>
      <c r="DM45" s="571"/>
      <c r="DN45" s="571"/>
      <c r="DO45" s="571"/>
      <c r="DP45" s="571"/>
      <c r="DQ45" s="571"/>
      <c r="DR45" s="571"/>
      <c r="DS45" s="571"/>
      <c r="DT45" s="190"/>
      <c r="DU45" s="190"/>
      <c r="DV45" s="190"/>
      <c r="DW45" s="190"/>
      <c r="DX45" s="190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0"/>
      <c r="EL45" s="190"/>
      <c r="EM45" s="190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0"/>
      <c r="FB45" s="190"/>
      <c r="FC45" s="190"/>
      <c r="FD45" s="190"/>
      <c r="FE45" s="190"/>
      <c r="FF45" s="190"/>
      <c r="FG45" s="190"/>
      <c r="FH45" s="190"/>
      <c r="FI45" s="190"/>
      <c r="FJ45" s="190"/>
      <c r="FK45" s="190"/>
      <c r="FL45" s="190"/>
      <c r="FM45" s="190"/>
      <c r="FN45" s="190"/>
      <c r="FO45" s="190"/>
      <c r="FP45" s="190"/>
      <c r="FQ45" s="190"/>
      <c r="FR45" s="190"/>
      <c r="FS45" s="190"/>
      <c r="FT45" s="190"/>
      <c r="FU45" s="190"/>
      <c r="FV45" s="190"/>
      <c r="FW45" s="190"/>
      <c r="FX45" s="190"/>
      <c r="FY45" s="190"/>
      <c r="FZ45" s="190"/>
      <c r="GA45" s="190"/>
      <c r="GB45" s="190"/>
      <c r="GC45" s="190"/>
      <c r="GD45" s="190"/>
      <c r="GE45" s="190"/>
      <c r="GF45" s="190"/>
    </row>
    <row r="46" spans="1:188" s="29" customFormat="1" ht="15" customHeight="1">
      <c r="A46" s="527">
        <v>3</v>
      </c>
      <c r="B46" s="654"/>
      <c r="C46" s="610" t="s">
        <v>135</v>
      </c>
      <c r="D46" s="123"/>
      <c r="E46" s="231"/>
      <c r="F46" s="243"/>
      <c r="G46" s="231"/>
      <c r="H46" s="192">
        <v>2870000</v>
      </c>
      <c r="I46" s="243"/>
      <c r="J46" s="231">
        <f>H46-I46</f>
        <v>2870000</v>
      </c>
      <c r="K46" s="244"/>
      <c r="L46" s="244"/>
      <c r="M46" s="244"/>
      <c r="N46" s="244"/>
      <c r="O46" s="244"/>
      <c r="P46" s="23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5"/>
      <c r="AR46" s="233"/>
      <c r="AS46" s="234"/>
      <c r="AT46" s="235">
        <f>H46-P46-AQ46</f>
        <v>2870000</v>
      </c>
      <c r="AU46" s="236"/>
      <c r="AV46" s="234"/>
      <c r="AW46" s="235">
        <f>AT46</f>
        <v>2870000</v>
      </c>
      <c r="AX46" s="246"/>
      <c r="AY46" s="215"/>
      <c r="AZ46" s="244"/>
      <c r="BA46" s="244"/>
      <c r="BB46" s="244"/>
      <c r="BC46" s="243"/>
      <c r="BD46" s="239"/>
      <c r="BE46" s="215"/>
      <c r="BF46" s="240">
        <f>AW46-BC46</f>
        <v>2870000</v>
      </c>
      <c r="BG46" s="241"/>
      <c r="BH46" s="215"/>
      <c r="BI46" s="215"/>
      <c r="BJ46" s="215"/>
      <c r="BK46" s="215"/>
      <c r="BL46" s="231"/>
      <c r="BM46" s="239"/>
      <c r="BN46" s="239"/>
      <c r="BO46" s="241"/>
      <c r="BP46" s="278"/>
      <c r="BQ46" s="308"/>
      <c r="BR46" s="246" t="s">
        <v>45</v>
      </c>
      <c r="BS46" s="244"/>
      <c r="BT46" s="215"/>
      <c r="BU46" s="244"/>
      <c r="BV46" s="247"/>
      <c r="BW46" s="294"/>
      <c r="BX46" s="291"/>
      <c r="BY46" s="215" t="s">
        <v>45</v>
      </c>
      <c r="BZ46" s="195"/>
      <c r="CA46" s="195"/>
      <c r="CB46" s="387"/>
      <c r="CC46" s="387" t="s">
        <v>45</v>
      </c>
      <c r="CD46" s="387"/>
      <c r="CE46" s="387"/>
      <c r="CF46" s="387"/>
      <c r="CG46" s="279"/>
      <c r="CH46" s="215"/>
      <c r="CI46" s="215"/>
      <c r="CK46" s="215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89"/>
      <c r="ET46" s="189"/>
      <c r="EU46" s="189"/>
      <c r="EV46" s="189"/>
      <c r="EW46" s="189"/>
      <c r="EX46" s="189"/>
      <c r="EY46" s="189"/>
      <c r="EZ46" s="189"/>
      <c r="FA46" s="189"/>
      <c r="FB46" s="189"/>
      <c r="FC46" s="189"/>
      <c r="FD46" s="189"/>
      <c r="FE46" s="189"/>
      <c r="FF46" s="189"/>
      <c r="FG46" s="189"/>
      <c r="FH46" s="189"/>
      <c r="FI46" s="189"/>
      <c r="FJ46" s="189"/>
      <c r="FK46" s="189"/>
      <c r="FL46" s="189"/>
      <c r="FM46" s="189"/>
      <c r="FN46" s="189"/>
      <c r="FO46" s="189"/>
      <c r="FP46" s="189"/>
      <c r="FQ46" s="189"/>
      <c r="FR46" s="189"/>
      <c r="FS46" s="189"/>
      <c r="FT46" s="189"/>
      <c r="FU46" s="189"/>
      <c r="FV46" s="189"/>
      <c r="FW46" s="189"/>
      <c r="FX46" s="189"/>
      <c r="FY46" s="189"/>
      <c r="FZ46" s="189"/>
      <c r="GA46" s="189"/>
      <c r="GB46" s="189"/>
      <c r="GC46" s="189"/>
      <c r="GD46" s="189"/>
      <c r="GE46" s="189"/>
      <c r="GF46" s="189"/>
    </row>
    <row r="47" spans="1:188" s="29" customFormat="1" ht="15" customHeight="1">
      <c r="A47" s="542">
        <v>4</v>
      </c>
      <c r="B47" s="646" t="s">
        <v>211</v>
      </c>
      <c r="C47" s="609" t="s">
        <v>136</v>
      </c>
      <c r="D47" s="125"/>
      <c r="E47" s="231"/>
      <c r="F47" s="243"/>
      <c r="G47" s="231"/>
      <c r="H47" s="192">
        <v>625000</v>
      </c>
      <c r="I47" s="243"/>
      <c r="J47" s="231">
        <f>H47-I47</f>
        <v>625000</v>
      </c>
      <c r="K47" s="244"/>
      <c r="L47" s="244"/>
      <c r="M47" s="244"/>
      <c r="N47" s="244"/>
      <c r="O47" s="244"/>
      <c r="P47" s="23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5"/>
      <c r="AR47" s="233"/>
      <c r="AS47" s="234"/>
      <c r="AT47" s="235">
        <f>H47-P47-AQ47</f>
        <v>625000</v>
      </c>
      <c r="AU47" s="236"/>
      <c r="AV47" s="234"/>
      <c r="AW47" s="235">
        <f>AT47</f>
        <v>625000</v>
      </c>
      <c r="AX47" s="246"/>
      <c r="AY47" s="215"/>
      <c r="AZ47" s="244"/>
      <c r="BA47" s="244"/>
      <c r="BB47" s="244"/>
      <c r="BC47" s="243"/>
      <c r="BD47" s="239"/>
      <c r="BE47" s="215"/>
      <c r="BF47" s="240">
        <f>AW47-BC47</f>
        <v>625000</v>
      </c>
      <c r="BG47" s="241"/>
      <c r="BH47" s="215"/>
      <c r="BI47" s="215"/>
      <c r="BJ47" s="215"/>
      <c r="BK47" s="215"/>
      <c r="BL47" s="231"/>
      <c r="BM47" s="239"/>
      <c r="BN47" s="239"/>
      <c r="BO47" s="241"/>
      <c r="BP47" s="278"/>
      <c r="BQ47" s="308" t="s">
        <v>45</v>
      </c>
      <c r="BR47" s="246"/>
      <c r="BS47" s="244"/>
      <c r="BT47" s="215"/>
      <c r="BU47" s="244"/>
      <c r="BV47" s="247"/>
      <c r="BW47" s="294"/>
      <c r="BX47" s="291"/>
      <c r="BY47" s="215"/>
      <c r="BZ47" s="195"/>
      <c r="CA47" s="195"/>
      <c r="CB47" s="195"/>
      <c r="CC47" s="387"/>
      <c r="CD47" s="387"/>
      <c r="CE47" s="387"/>
      <c r="CF47" s="278"/>
      <c r="CG47" s="215"/>
      <c r="CH47" s="568"/>
      <c r="CI47" s="568"/>
      <c r="CJ47" s="387"/>
      <c r="CK47" s="215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89"/>
      <c r="ED47" s="189"/>
      <c r="EE47" s="189"/>
      <c r="EF47" s="189"/>
      <c r="EG47" s="189"/>
      <c r="EH47" s="189"/>
      <c r="EI47" s="189"/>
      <c r="EJ47" s="189"/>
      <c r="EK47" s="189"/>
      <c r="EL47" s="189"/>
      <c r="EM47" s="189"/>
      <c r="EN47" s="189"/>
      <c r="EO47" s="189"/>
      <c r="EP47" s="189"/>
      <c r="EQ47" s="189"/>
      <c r="ER47" s="189"/>
      <c r="ES47" s="189"/>
      <c r="ET47" s="189"/>
      <c r="EU47" s="189"/>
      <c r="EV47" s="189"/>
      <c r="EW47" s="189"/>
      <c r="EX47" s="189"/>
      <c r="EY47" s="189"/>
      <c r="EZ47" s="189"/>
      <c r="FA47" s="189"/>
      <c r="FB47" s="189"/>
      <c r="FC47" s="189"/>
      <c r="FD47" s="189"/>
      <c r="FE47" s="189"/>
      <c r="FF47" s="189"/>
      <c r="FG47" s="189"/>
      <c r="GB47" s="189"/>
      <c r="GC47" s="189"/>
      <c r="GD47" s="189"/>
      <c r="GE47" s="189"/>
      <c r="GF47" s="189"/>
    </row>
    <row r="48" spans="1:188" s="29" customFormat="1" ht="14.25" customHeight="1">
      <c r="A48" s="527">
        <v>5</v>
      </c>
      <c r="B48" s="655"/>
      <c r="C48" s="617" t="s">
        <v>137</v>
      </c>
      <c r="D48" s="123"/>
      <c r="E48" s="231"/>
      <c r="F48" s="243"/>
      <c r="G48" s="231"/>
      <c r="H48" s="192">
        <v>3300000</v>
      </c>
      <c r="I48" s="243"/>
      <c r="J48" s="231">
        <f>H48-I48</f>
        <v>3300000</v>
      </c>
      <c r="K48" s="244"/>
      <c r="L48" s="244"/>
      <c r="M48" s="244"/>
      <c r="N48" s="244"/>
      <c r="O48" s="244"/>
      <c r="P48" s="23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5"/>
      <c r="AR48" s="233"/>
      <c r="AS48" s="234"/>
      <c r="AT48" s="235">
        <f>H48-P48-AQ48</f>
        <v>3300000</v>
      </c>
      <c r="AU48" s="236"/>
      <c r="AV48" s="234"/>
      <c r="AW48" s="235">
        <f>AT48</f>
        <v>3300000</v>
      </c>
      <c r="AX48" s="246"/>
      <c r="AY48" s="215"/>
      <c r="AZ48" s="244"/>
      <c r="BA48" s="244"/>
      <c r="BB48" s="244"/>
      <c r="BC48" s="243"/>
      <c r="BD48" s="239"/>
      <c r="BE48" s="215"/>
      <c r="BF48" s="240">
        <f>AW48-BC48</f>
        <v>3300000</v>
      </c>
      <c r="BG48" s="241"/>
      <c r="BH48" s="215"/>
      <c r="BI48" s="215"/>
      <c r="BJ48" s="215"/>
      <c r="BK48" s="215"/>
      <c r="BL48" s="231"/>
      <c r="BM48" s="239"/>
      <c r="BN48" s="239"/>
      <c r="BO48" s="241"/>
      <c r="BP48" s="278"/>
      <c r="BQ48" s="308"/>
      <c r="BR48" s="246"/>
      <c r="BS48" s="244"/>
      <c r="BT48" s="215"/>
      <c r="BU48" s="244"/>
      <c r="BV48" s="247"/>
      <c r="BW48" s="294"/>
      <c r="BX48" s="291"/>
      <c r="BY48" s="215"/>
      <c r="BZ48" s="195"/>
      <c r="CA48" s="195"/>
      <c r="CB48" s="387"/>
      <c r="CC48" s="387"/>
      <c r="CD48" s="387"/>
      <c r="CE48" s="393"/>
      <c r="CF48" s="505"/>
      <c r="CG48" s="387"/>
      <c r="CH48" s="568"/>
      <c r="CI48" s="568"/>
      <c r="CJ48" s="304"/>
      <c r="CK48" s="215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/>
      <c r="EG48" s="189"/>
      <c r="EH48" s="189"/>
      <c r="EI48" s="189"/>
      <c r="EJ48" s="189"/>
      <c r="EK48" s="189"/>
      <c r="EL48" s="189"/>
      <c r="EM48" s="189"/>
      <c r="EN48" s="189"/>
      <c r="EO48" s="189"/>
      <c r="EP48" s="189"/>
      <c r="EQ48" s="189"/>
      <c r="ER48" s="189"/>
      <c r="ES48" s="189"/>
      <c r="ET48" s="189"/>
      <c r="EU48" s="189"/>
      <c r="EV48" s="189"/>
      <c r="EW48" s="189"/>
      <c r="EX48" s="189"/>
      <c r="EY48" s="189"/>
      <c r="EZ48" s="189"/>
      <c r="FA48" s="189"/>
      <c r="FB48" s="189"/>
      <c r="FC48" s="189"/>
      <c r="FD48" s="189"/>
      <c r="FE48" s="189"/>
      <c r="FF48" s="189"/>
      <c r="FG48" s="189"/>
      <c r="GB48" s="189"/>
      <c r="GC48" s="189"/>
      <c r="GD48" s="189"/>
      <c r="GE48" s="189"/>
      <c r="GF48" s="189"/>
    </row>
    <row r="49" spans="1:163" s="29" customFormat="1" ht="12.75">
      <c r="A49" s="527">
        <v>6</v>
      </c>
      <c r="B49" s="651"/>
      <c r="C49" s="609" t="s">
        <v>195</v>
      </c>
      <c r="D49" s="123"/>
      <c r="E49" s="231"/>
      <c r="F49" s="243"/>
      <c r="G49" s="231"/>
      <c r="H49" s="192"/>
      <c r="I49" s="243"/>
      <c r="J49" s="231"/>
      <c r="K49" s="244"/>
      <c r="L49" s="244"/>
      <c r="M49" s="244"/>
      <c r="N49" s="244"/>
      <c r="O49" s="244"/>
      <c r="P49" s="23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5"/>
      <c r="AR49" s="233"/>
      <c r="AS49" s="234"/>
      <c r="AT49" s="235"/>
      <c r="AU49" s="236"/>
      <c r="AV49" s="234"/>
      <c r="AW49" s="235"/>
      <c r="AX49" s="246"/>
      <c r="AY49" s="215"/>
      <c r="AZ49" s="244"/>
      <c r="BA49" s="244"/>
      <c r="BB49" s="244"/>
      <c r="BC49" s="243"/>
      <c r="BD49" s="239"/>
      <c r="BE49" s="215"/>
      <c r="BF49" s="240"/>
      <c r="BG49" s="241"/>
      <c r="BH49" s="215"/>
      <c r="BI49" s="215"/>
      <c r="BJ49" s="215"/>
      <c r="BK49" s="215"/>
      <c r="BL49" s="231"/>
      <c r="BM49" s="239"/>
      <c r="BN49" s="239"/>
      <c r="BO49" s="241"/>
      <c r="BP49" s="278"/>
      <c r="BQ49" s="308"/>
      <c r="BR49" s="246"/>
      <c r="BS49" s="244"/>
      <c r="BT49" s="215"/>
      <c r="BU49" s="244"/>
      <c r="BV49" s="247"/>
      <c r="BW49" s="294"/>
      <c r="BX49" s="291"/>
      <c r="BY49" s="215"/>
      <c r="BZ49" s="195"/>
      <c r="CA49" s="195"/>
      <c r="CB49" s="195"/>
      <c r="CC49" s="387"/>
      <c r="CD49" s="387"/>
      <c r="CE49" s="387"/>
      <c r="CF49" s="197"/>
      <c r="CG49" s="568"/>
      <c r="CH49" s="568"/>
      <c r="CI49" s="568"/>
      <c r="CJ49" s="208"/>
      <c r="CK49" s="195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189"/>
      <c r="EN49" s="189"/>
      <c r="EO49" s="189"/>
      <c r="EP49" s="189"/>
      <c r="EQ49" s="189"/>
      <c r="ER49" s="189"/>
      <c r="ES49" s="189"/>
      <c r="ET49" s="189"/>
      <c r="EU49" s="189"/>
      <c r="EV49" s="189"/>
      <c r="EW49" s="189"/>
      <c r="EX49" s="189"/>
      <c r="EY49" s="189"/>
      <c r="EZ49" s="189"/>
      <c r="FA49" s="189"/>
      <c r="FB49" s="189"/>
      <c r="FC49" s="189"/>
      <c r="FD49" s="189"/>
      <c r="FE49" s="189"/>
      <c r="FF49" s="189"/>
      <c r="FG49" s="189"/>
    </row>
    <row r="50" spans="1:163" s="29" customFormat="1" ht="25.5">
      <c r="A50" s="542">
        <v>7</v>
      </c>
      <c r="B50" s="654" t="s">
        <v>212</v>
      </c>
      <c r="C50" s="609" t="s">
        <v>138</v>
      </c>
      <c r="D50" s="594"/>
      <c r="E50" s="471"/>
      <c r="F50" s="472"/>
      <c r="G50" s="471"/>
      <c r="H50" s="473"/>
      <c r="I50" s="472"/>
      <c r="J50" s="471"/>
      <c r="K50" s="474"/>
      <c r="L50" s="474"/>
      <c r="M50" s="474"/>
      <c r="N50" s="474"/>
      <c r="O50" s="474"/>
      <c r="P50" s="475"/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6"/>
      <c r="AR50" s="477"/>
      <c r="AS50" s="475"/>
      <c r="AT50" s="478"/>
      <c r="AU50" s="479"/>
      <c r="AV50" s="475"/>
      <c r="AW50" s="478"/>
      <c r="AX50" s="480"/>
      <c r="AY50" s="481"/>
      <c r="AZ50" s="474"/>
      <c r="BA50" s="474"/>
      <c r="BB50" s="474"/>
      <c r="BC50" s="472"/>
      <c r="BD50" s="482"/>
      <c r="BE50" s="481"/>
      <c r="BF50" s="483"/>
      <c r="BG50" s="484"/>
      <c r="BH50" s="481"/>
      <c r="BI50" s="481"/>
      <c r="BJ50" s="481"/>
      <c r="BK50" s="481"/>
      <c r="BL50" s="471"/>
      <c r="BM50" s="482"/>
      <c r="BN50" s="482"/>
      <c r="BO50" s="484"/>
      <c r="BP50" s="485"/>
      <c r="BQ50" s="315"/>
      <c r="BR50" s="480"/>
      <c r="BS50" s="474"/>
      <c r="BT50" s="481"/>
      <c r="BU50" s="474"/>
      <c r="BV50" s="486"/>
      <c r="BW50" s="487"/>
      <c r="BX50" s="488"/>
      <c r="BY50" s="481"/>
      <c r="BZ50" s="384"/>
      <c r="CA50" s="409"/>
      <c r="CB50" s="195"/>
      <c r="CC50" s="195"/>
      <c r="CD50" s="195"/>
      <c r="CE50" s="195"/>
      <c r="CF50" s="195"/>
      <c r="CG50" s="195"/>
      <c r="CH50" s="195"/>
      <c r="CI50" s="387"/>
      <c r="CJ50" s="387"/>
      <c r="CK50" s="387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89"/>
      <c r="EB50" s="189"/>
      <c r="EC50" s="189"/>
      <c r="ED50" s="189"/>
      <c r="EE50" s="189"/>
      <c r="EF50" s="189"/>
      <c r="EG50" s="189"/>
      <c r="EH50" s="189"/>
      <c r="EI50" s="189"/>
      <c r="EJ50" s="189"/>
      <c r="EK50" s="189"/>
      <c r="EL50" s="189"/>
      <c r="EM50" s="189"/>
      <c r="EN50" s="189"/>
      <c r="EO50" s="189"/>
      <c r="EP50" s="189"/>
      <c r="EQ50" s="189"/>
      <c r="ER50" s="189"/>
      <c r="ES50" s="189"/>
      <c r="ET50" s="189"/>
      <c r="EU50" s="189"/>
      <c r="EV50" s="189"/>
      <c r="EW50" s="189"/>
      <c r="EX50" s="189"/>
      <c r="EY50" s="189"/>
      <c r="EZ50" s="189"/>
      <c r="FA50" s="189"/>
      <c r="FB50" s="189"/>
      <c r="FC50" s="189"/>
      <c r="FD50" s="189"/>
      <c r="FE50" s="189"/>
      <c r="FF50" s="189"/>
      <c r="FG50" s="189"/>
    </row>
    <row r="51" spans="1:89" ht="25.5">
      <c r="A51" s="679"/>
      <c r="B51" s="654" t="s">
        <v>212</v>
      </c>
      <c r="C51" s="618" t="s">
        <v>232</v>
      </c>
      <c r="CB51" s="599"/>
      <c r="CC51" s="599"/>
      <c r="CD51" s="599"/>
      <c r="CE51" s="599"/>
      <c r="CF51" s="599"/>
      <c r="CG51" s="599"/>
      <c r="CH51" s="599"/>
      <c r="CI51" s="677"/>
      <c r="CJ51" s="677"/>
      <c r="CK51" s="677"/>
    </row>
    <row r="52" spans="1:89" s="563" customFormat="1" ht="15.75" customHeight="1">
      <c r="A52" s="600"/>
      <c r="B52" s="645"/>
      <c r="C52" s="619" t="s">
        <v>174</v>
      </c>
      <c r="D52" s="31"/>
      <c r="E52" s="195"/>
      <c r="F52" s="198"/>
      <c r="G52" s="195"/>
      <c r="H52" s="191"/>
      <c r="I52" s="198"/>
      <c r="J52" s="195"/>
      <c r="K52" s="198"/>
      <c r="L52" s="198"/>
      <c r="M52" s="198"/>
      <c r="N52" s="198"/>
      <c r="O52" s="198"/>
      <c r="P52" s="199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9"/>
      <c r="AR52" s="199"/>
      <c r="AS52" s="199"/>
      <c r="AT52" s="191"/>
      <c r="AU52" s="199"/>
      <c r="AV52" s="199"/>
      <c r="AW52" s="191"/>
      <c r="AX52" s="198"/>
      <c r="AY52" s="195"/>
      <c r="AZ52" s="198"/>
      <c r="BA52" s="198"/>
      <c r="BB52" s="198"/>
      <c r="BC52" s="198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8"/>
      <c r="BS52" s="198"/>
      <c r="BT52" s="195"/>
      <c r="BU52" s="198"/>
      <c r="BV52" s="211"/>
      <c r="BW52" s="293"/>
      <c r="BX52" s="211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</row>
    <row r="53" spans="1:163" s="29" customFormat="1" ht="30.75" customHeight="1">
      <c r="A53" s="531">
        <v>1</v>
      </c>
      <c r="B53" s="656"/>
      <c r="C53" s="615" t="s">
        <v>176</v>
      </c>
      <c r="D53" s="489" t="s">
        <v>112</v>
      </c>
      <c r="E53" s="429" t="s">
        <v>175</v>
      </c>
      <c r="F53" s="428"/>
      <c r="G53" s="429"/>
      <c r="H53" s="490"/>
      <c r="I53" s="428"/>
      <c r="J53" s="429"/>
      <c r="K53" s="401"/>
      <c r="L53" s="401"/>
      <c r="M53" s="401"/>
      <c r="N53" s="401"/>
      <c r="O53" s="401"/>
      <c r="P53" s="49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1"/>
      <c r="AN53" s="401"/>
      <c r="AO53" s="401"/>
      <c r="AP53" s="401"/>
      <c r="AQ53" s="492"/>
      <c r="AR53" s="493"/>
      <c r="AS53" s="491"/>
      <c r="AT53" s="494"/>
      <c r="AU53" s="495"/>
      <c r="AV53" s="491"/>
      <c r="AW53" s="494"/>
      <c r="AX53" s="496"/>
      <c r="AY53" s="318"/>
      <c r="AZ53" s="401"/>
      <c r="BA53" s="401"/>
      <c r="BB53" s="401"/>
      <c r="BC53" s="428"/>
      <c r="BD53" s="497"/>
      <c r="BE53" s="318"/>
      <c r="BF53" s="498"/>
      <c r="BG53" s="499"/>
      <c r="BH53" s="318"/>
      <c r="BI53" s="318"/>
      <c r="BJ53" s="318"/>
      <c r="BK53" s="318"/>
      <c r="BL53" s="429"/>
      <c r="BM53" s="497"/>
      <c r="BN53" s="497"/>
      <c r="BO53" s="499"/>
      <c r="BP53" s="429"/>
      <c r="BQ53" s="500">
        <v>291</v>
      </c>
      <c r="BR53" s="496"/>
      <c r="BS53" s="401"/>
      <c r="BT53" s="318"/>
      <c r="BU53" s="401"/>
      <c r="BV53" s="501"/>
      <c r="BW53" s="502"/>
      <c r="BX53" s="503"/>
      <c r="BY53" s="318"/>
      <c r="BZ53" s="318"/>
      <c r="CB53" s="504"/>
      <c r="CC53" s="504"/>
      <c r="CD53" s="318"/>
      <c r="CE53" s="318"/>
      <c r="CF53" s="318"/>
      <c r="CG53" s="497"/>
      <c r="CH53" s="318"/>
      <c r="CI53" s="318"/>
      <c r="CJ53" s="318"/>
      <c r="CK53" s="318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  <c r="EN53" s="189"/>
      <c r="EO53" s="189"/>
      <c r="EP53" s="189"/>
      <c r="EQ53" s="189"/>
      <c r="ER53" s="189"/>
      <c r="ES53" s="189"/>
      <c r="ET53" s="189"/>
      <c r="EU53" s="189"/>
      <c r="EV53" s="189"/>
      <c r="EW53" s="189"/>
      <c r="EX53" s="189"/>
      <c r="EY53" s="189"/>
      <c r="EZ53" s="189"/>
      <c r="FA53" s="189"/>
      <c r="FB53" s="189"/>
      <c r="FC53" s="189"/>
      <c r="FD53" s="189"/>
      <c r="FE53" s="189"/>
      <c r="FF53" s="189"/>
      <c r="FG53" s="189"/>
    </row>
    <row r="54" spans="1:163" s="29" customFormat="1" ht="26.25" customHeight="1">
      <c r="A54" s="527">
        <v>2</v>
      </c>
      <c r="B54" s="646" t="s">
        <v>218</v>
      </c>
      <c r="C54" s="609" t="s">
        <v>180</v>
      </c>
      <c r="D54" s="32" t="s">
        <v>112</v>
      </c>
      <c r="E54" s="231"/>
      <c r="F54" s="243"/>
      <c r="G54" s="231"/>
      <c r="H54" s="215">
        <v>3116514</v>
      </c>
      <c r="I54" s="243"/>
      <c r="J54" s="231">
        <f>H54-I54</f>
        <v>3116514</v>
      </c>
      <c r="K54" s="244"/>
      <c r="L54" s="244"/>
      <c r="M54" s="244"/>
      <c r="N54" s="244"/>
      <c r="O54" s="244"/>
      <c r="P54" s="23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5"/>
      <c r="AR54" s="233"/>
      <c r="AS54" s="234"/>
      <c r="AT54" s="235">
        <f>H54-P54-AQ54</f>
        <v>3116514</v>
      </c>
      <c r="AU54" s="236"/>
      <c r="AV54" s="234"/>
      <c r="AW54" s="235">
        <f>AT54</f>
        <v>3116514</v>
      </c>
      <c r="AX54" s="246"/>
      <c r="AY54" s="215"/>
      <c r="AZ54" s="244"/>
      <c r="BA54" s="244"/>
      <c r="BB54" s="244"/>
      <c r="BC54" s="243"/>
      <c r="BD54" s="239"/>
      <c r="BE54" s="215"/>
      <c r="BF54" s="240">
        <f>AW54-BC54</f>
        <v>3116514</v>
      </c>
      <c r="BG54" s="241"/>
      <c r="BH54" s="215"/>
      <c r="BI54" s="215"/>
      <c r="BJ54" s="215"/>
      <c r="BK54" s="215"/>
      <c r="BL54" s="231"/>
      <c r="BM54" s="239"/>
      <c r="BN54" s="239"/>
      <c r="BO54" s="241"/>
      <c r="BP54" s="278"/>
      <c r="BQ54" s="308"/>
      <c r="BR54" s="246"/>
      <c r="BS54" s="244"/>
      <c r="BT54" s="215"/>
      <c r="BU54" s="244"/>
      <c r="BV54" s="247"/>
      <c r="BW54" s="294"/>
      <c r="BX54" s="291"/>
      <c r="BY54" s="215"/>
      <c r="BZ54" s="195"/>
      <c r="CB54" s="387"/>
      <c r="CC54" s="387"/>
      <c r="CD54" s="195"/>
      <c r="CE54" s="195"/>
      <c r="CF54" s="215"/>
      <c r="CG54" s="279"/>
      <c r="CH54" s="215"/>
      <c r="CI54" s="215"/>
      <c r="CJ54" s="215"/>
      <c r="CK54" s="215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  <c r="EN54" s="189"/>
      <c r="EO54" s="189"/>
      <c r="EP54" s="189"/>
      <c r="EQ54" s="189"/>
      <c r="ER54" s="189"/>
      <c r="ES54" s="189"/>
      <c r="ET54" s="189"/>
      <c r="EU54" s="189"/>
      <c r="EV54" s="189"/>
      <c r="EW54" s="189"/>
      <c r="EX54" s="189"/>
      <c r="EY54" s="189"/>
      <c r="EZ54" s="189"/>
      <c r="FA54" s="189"/>
      <c r="FB54" s="189"/>
      <c r="FC54" s="189"/>
      <c r="FD54" s="189"/>
      <c r="FE54" s="189"/>
      <c r="FF54" s="189"/>
      <c r="FG54" s="189"/>
    </row>
    <row r="55" spans="1:163" s="29" customFormat="1" ht="24" customHeight="1">
      <c r="A55" s="552">
        <v>3</v>
      </c>
      <c r="B55" s="645" t="s">
        <v>213</v>
      </c>
      <c r="C55" s="616" t="s">
        <v>160</v>
      </c>
      <c r="D55" s="124" t="s">
        <v>111</v>
      </c>
      <c r="E55" s="197" t="s">
        <v>11</v>
      </c>
      <c r="F55" s="196"/>
      <c r="G55" s="197"/>
      <c r="H55" s="195"/>
      <c r="I55" s="196"/>
      <c r="J55" s="197"/>
      <c r="K55" s="198"/>
      <c r="L55" s="198"/>
      <c r="M55" s="198"/>
      <c r="N55" s="198"/>
      <c r="O55" s="198"/>
      <c r="P55" s="199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200"/>
      <c r="AR55" s="201"/>
      <c r="AS55" s="199"/>
      <c r="AT55" s="202"/>
      <c r="AU55" s="203"/>
      <c r="AV55" s="199"/>
      <c r="AW55" s="202"/>
      <c r="AX55" s="205"/>
      <c r="AY55" s="197"/>
      <c r="AZ55" s="198"/>
      <c r="BA55" s="198"/>
      <c r="BB55" s="198"/>
      <c r="BC55" s="248"/>
      <c r="BD55" s="206"/>
      <c r="BE55" s="195"/>
      <c r="BF55" s="207"/>
      <c r="BG55" s="208"/>
      <c r="BH55" s="195"/>
      <c r="BI55" s="195"/>
      <c r="BJ55" s="195"/>
      <c r="BK55" s="195"/>
      <c r="BL55" s="197"/>
      <c r="BM55" s="206"/>
      <c r="BN55" s="206"/>
      <c r="BO55" s="208"/>
      <c r="BP55" s="197"/>
      <c r="BQ55" s="306">
        <v>2</v>
      </c>
      <c r="BR55" s="271"/>
      <c r="BS55" s="265"/>
      <c r="BT55" s="264"/>
      <c r="BU55" s="265"/>
      <c r="BV55" s="276"/>
      <c r="BW55" s="282"/>
      <c r="BX55" s="292"/>
      <c r="BY55" s="264"/>
      <c r="BZ55" s="264"/>
      <c r="CA55" s="264"/>
      <c r="CB55" s="387"/>
      <c r="CC55" s="387"/>
      <c r="CD55" s="387"/>
      <c r="CE55" s="387"/>
      <c r="CF55" s="264"/>
      <c r="CG55" s="272"/>
      <c r="CH55" s="264"/>
      <c r="CI55" s="264"/>
      <c r="CJ55" s="264"/>
      <c r="CK55" s="390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  <c r="EN55" s="189"/>
      <c r="EO55" s="189"/>
      <c r="EP55" s="189"/>
      <c r="EQ55" s="189"/>
      <c r="ER55" s="189"/>
      <c r="ES55" s="189"/>
      <c r="ET55" s="189"/>
      <c r="EU55" s="189"/>
      <c r="EV55" s="189"/>
      <c r="EW55" s="189"/>
      <c r="EX55" s="189"/>
      <c r="EY55" s="189"/>
      <c r="EZ55" s="189"/>
      <c r="FA55" s="189"/>
      <c r="FB55" s="189"/>
      <c r="FC55" s="189"/>
      <c r="FD55" s="189"/>
      <c r="FE55" s="189"/>
      <c r="FF55" s="189"/>
      <c r="FG55" s="189"/>
    </row>
    <row r="56" spans="1:189" s="572" customFormat="1" ht="23.25" customHeight="1">
      <c r="A56" s="552"/>
      <c r="B56" s="645" t="s">
        <v>214</v>
      </c>
      <c r="C56" s="616" t="s">
        <v>161</v>
      </c>
      <c r="D56" s="299" t="s">
        <v>158</v>
      </c>
      <c r="E56" s="197" t="s">
        <v>11</v>
      </c>
      <c r="F56" s="196"/>
      <c r="G56" s="197"/>
      <c r="H56" s="195">
        <v>210000</v>
      </c>
      <c r="I56" s="196"/>
      <c r="J56" s="197">
        <v>210000</v>
      </c>
      <c r="K56" s="198"/>
      <c r="L56" s="198"/>
      <c r="M56" s="198"/>
      <c r="N56" s="198"/>
      <c r="O56" s="198"/>
      <c r="P56" s="199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200"/>
      <c r="AR56" s="201"/>
      <c r="AS56" s="199"/>
      <c r="AT56" s="202">
        <f>H56-P56-AQ56</f>
        <v>210000</v>
      </c>
      <c r="AU56" s="203"/>
      <c r="AV56" s="199"/>
      <c r="AW56" s="202">
        <f>AT56</f>
        <v>210000</v>
      </c>
      <c r="AX56" s="205"/>
      <c r="AY56" s="197"/>
      <c r="AZ56" s="198"/>
      <c r="BA56" s="198"/>
      <c r="BB56" s="198"/>
      <c r="BC56" s="248"/>
      <c r="BD56" s="206"/>
      <c r="BE56" s="195"/>
      <c r="BF56" s="207">
        <v>210000</v>
      </c>
      <c r="BG56" s="208"/>
      <c r="BH56" s="195"/>
      <c r="BI56" s="195"/>
      <c r="BJ56" s="195"/>
      <c r="BK56" s="195"/>
      <c r="BL56" s="197"/>
      <c r="BM56" s="206"/>
      <c r="BN56" s="206"/>
      <c r="BO56" s="208"/>
      <c r="BP56" s="197"/>
      <c r="BQ56" s="306">
        <v>2</v>
      </c>
      <c r="BR56" s="271"/>
      <c r="BS56" s="265"/>
      <c r="BT56" s="264"/>
      <c r="BU56" s="265"/>
      <c r="BV56" s="276"/>
      <c r="BW56" s="282"/>
      <c r="BX56" s="292"/>
      <c r="BY56" s="264"/>
      <c r="BZ56" s="264"/>
      <c r="CA56" s="264"/>
      <c r="CB56" s="264"/>
      <c r="CC56" s="387"/>
      <c r="CD56" s="387"/>
      <c r="CE56" s="387"/>
      <c r="CF56" s="387"/>
      <c r="CG56" s="387"/>
      <c r="CH56" s="264"/>
      <c r="CI56" s="264"/>
      <c r="CJ56" s="264"/>
      <c r="CK56" s="3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0"/>
      <c r="DA56" s="190"/>
      <c r="DB56" s="190"/>
      <c r="DC56" s="190"/>
      <c r="DD56" s="190"/>
      <c r="DE56" s="190"/>
      <c r="DF56" s="190"/>
      <c r="DG56" s="190"/>
      <c r="DH56" s="190"/>
      <c r="DI56" s="190"/>
      <c r="DJ56" s="190"/>
      <c r="DK56" s="190"/>
      <c r="DL56" s="190"/>
      <c r="DM56" s="190"/>
      <c r="DN56" s="190"/>
      <c r="DO56" s="190"/>
      <c r="DP56" s="190"/>
      <c r="DQ56" s="190"/>
      <c r="DR56" s="190"/>
      <c r="DS56" s="190"/>
      <c r="DT56" s="190"/>
      <c r="DU56" s="190"/>
      <c r="DV56" s="190"/>
      <c r="DW56" s="190"/>
      <c r="DX56" s="190"/>
      <c r="DY56" s="190"/>
      <c r="DZ56" s="190"/>
      <c r="EA56" s="190"/>
      <c r="EB56" s="190"/>
      <c r="EC56" s="190"/>
      <c r="ED56" s="190"/>
      <c r="EE56" s="190"/>
      <c r="EF56" s="190"/>
      <c r="EG56" s="190"/>
      <c r="EH56" s="190"/>
      <c r="EI56" s="190"/>
      <c r="EJ56" s="190"/>
      <c r="EK56" s="190"/>
      <c r="EL56" s="190"/>
      <c r="EM56" s="190"/>
      <c r="EN56" s="190"/>
      <c r="EO56" s="190"/>
      <c r="EP56" s="190"/>
      <c r="EQ56" s="190"/>
      <c r="ER56" s="190"/>
      <c r="ES56" s="190"/>
      <c r="ET56" s="190"/>
      <c r="EU56" s="190"/>
      <c r="EV56" s="190"/>
      <c r="EW56" s="190"/>
      <c r="EX56" s="190"/>
      <c r="EY56" s="190"/>
      <c r="EZ56" s="190"/>
      <c r="FA56" s="190"/>
      <c r="FB56" s="190"/>
      <c r="FC56" s="190"/>
      <c r="FD56" s="190"/>
      <c r="FE56" s="190"/>
      <c r="FF56" s="190"/>
      <c r="FG56" s="190"/>
      <c r="FV56" s="190"/>
      <c r="FW56" s="190"/>
      <c r="FX56" s="190"/>
      <c r="FY56" s="190"/>
      <c r="FZ56" s="190"/>
      <c r="GA56" s="190"/>
      <c r="GB56" s="190"/>
      <c r="GC56" s="190"/>
      <c r="GD56" s="190"/>
      <c r="GE56" s="190"/>
      <c r="GF56" s="190"/>
      <c r="GG56" s="190"/>
    </row>
    <row r="57" spans="1:163" s="567" customFormat="1" ht="15.75" customHeight="1" hidden="1">
      <c r="A57" s="744" t="s">
        <v>36</v>
      </c>
      <c r="B57" s="745"/>
      <c r="C57" s="746"/>
      <c r="D57" s="547"/>
      <c r="E57" s="28"/>
      <c r="F57" s="100"/>
      <c r="G57" s="28"/>
      <c r="H57" s="15">
        <v>5413460</v>
      </c>
      <c r="I57" s="121"/>
      <c r="J57" s="16">
        <v>5300000</v>
      </c>
      <c r="K57" s="100"/>
      <c r="L57" s="100"/>
      <c r="M57" s="100"/>
      <c r="N57" s="100"/>
      <c r="O57" s="100"/>
      <c r="P57" s="161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62"/>
      <c r="AR57" s="163"/>
      <c r="AS57" s="161"/>
      <c r="AT57" s="164">
        <f>H57-P57-AQ57</f>
        <v>5413460</v>
      </c>
      <c r="AU57" s="165"/>
      <c r="AV57" s="161"/>
      <c r="AW57" s="164">
        <f>SUM(AW58:AW59)</f>
        <v>6646760</v>
      </c>
      <c r="AX57" s="166">
        <f aca="true" t="shared" si="31" ref="AX57:BQ57">SUM(AX58:AX59)</f>
        <v>0</v>
      </c>
      <c r="AY57" s="162">
        <f t="shared" si="31"/>
        <v>0</v>
      </c>
      <c r="AZ57" s="161">
        <f t="shared" si="31"/>
        <v>0</v>
      </c>
      <c r="BA57" s="161">
        <f t="shared" si="31"/>
        <v>0</v>
      </c>
      <c r="BB57" s="161">
        <f t="shared" si="31"/>
        <v>0</v>
      </c>
      <c r="BC57" s="167">
        <f t="shared" si="31"/>
        <v>0</v>
      </c>
      <c r="BD57" s="51"/>
      <c r="BE57" s="49"/>
      <c r="BF57" s="48">
        <f>BF59+BF58</f>
        <v>6646760</v>
      </c>
      <c r="BG57" s="165">
        <f t="shared" si="31"/>
        <v>0</v>
      </c>
      <c r="BH57" s="161">
        <f t="shared" si="31"/>
        <v>0</v>
      </c>
      <c r="BI57" s="161">
        <f t="shared" si="31"/>
        <v>0</v>
      </c>
      <c r="BJ57" s="161">
        <f t="shared" si="31"/>
        <v>0</v>
      </c>
      <c r="BK57" s="161">
        <f t="shared" si="31"/>
        <v>0</v>
      </c>
      <c r="BL57" s="162">
        <f t="shared" si="31"/>
        <v>0</v>
      </c>
      <c r="BM57" s="163">
        <f t="shared" si="31"/>
        <v>0</v>
      </c>
      <c r="BN57" s="163">
        <f t="shared" si="31"/>
        <v>0</v>
      </c>
      <c r="BO57" s="50">
        <f t="shared" si="31"/>
        <v>0</v>
      </c>
      <c r="BP57" s="50">
        <f t="shared" si="31"/>
        <v>0</v>
      </c>
      <c r="BQ57" s="322">
        <f t="shared" si="31"/>
        <v>0</v>
      </c>
      <c r="BR57" s="323">
        <f>SUM(BR58:BR59)</f>
        <v>0</v>
      </c>
      <c r="BS57" s="324">
        <f>SUM(BS58:BS59)</f>
        <v>0</v>
      </c>
      <c r="BT57" s="324">
        <f>SUM(BT58:BT59)</f>
        <v>0</v>
      </c>
      <c r="BU57" s="324">
        <f aca="true" t="shared" si="32" ref="BU57:CH57">SUM(BU58:BU59)</f>
        <v>0</v>
      </c>
      <c r="BV57" s="325">
        <f t="shared" si="32"/>
        <v>0</v>
      </c>
      <c r="BW57" s="325">
        <f t="shared" si="32"/>
        <v>0</v>
      </c>
      <c r="BX57" s="326">
        <f t="shared" si="32"/>
        <v>0</v>
      </c>
      <c r="BY57" s="325">
        <f t="shared" si="32"/>
        <v>0</v>
      </c>
      <c r="BZ57" s="327"/>
      <c r="CA57" s="325">
        <f t="shared" si="32"/>
        <v>0</v>
      </c>
      <c r="CB57" s="325">
        <f t="shared" si="32"/>
        <v>0</v>
      </c>
      <c r="CC57" s="325">
        <f t="shared" si="32"/>
        <v>0</v>
      </c>
      <c r="CD57" s="325">
        <f t="shared" si="32"/>
        <v>0</v>
      </c>
      <c r="CE57" s="325">
        <f t="shared" si="32"/>
        <v>4</v>
      </c>
      <c r="CF57" s="325">
        <f t="shared" si="32"/>
        <v>0</v>
      </c>
      <c r="CG57" s="328">
        <f t="shared" si="32"/>
        <v>0</v>
      </c>
      <c r="CH57" s="324">
        <f t="shared" si="32"/>
        <v>0</v>
      </c>
      <c r="CI57" s="324"/>
      <c r="CJ57" s="324"/>
      <c r="CK57" s="324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  <c r="EN57" s="189"/>
      <c r="EO57" s="189"/>
      <c r="EP57" s="189"/>
      <c r="EQ57" s="189"/>
      <c r="ER57" s="189"/>
      <c r="ES57" s="189"/>
      <c r="ET57" s="189"/>
      <c r="EU57" s="189"/>
      <c r="EV57" s="189"/>
      <c r="EW57" s="189"/>
      <c r="EX57" s="189"/>
      <c r="EY57" s="189"/>
      <c r="EZ57" s="189"/>
      <c r="FA57" s="189"/>
      <c r="FB57" s="189"/>
      <c r="FC57" s="189"/>
      <c r="FD57" s="189"/>
      <c r="FE57" s="189"/>
      <c r="FF57" s="189"/>
      <c r="FG57" s="189"/>
    </row>
    <row r="58" spans="1:89" s="283" customFormat="1" ht="29.25" customHeight="1" hidden="1">
      <c r="A58" s="680"/>
      <c r="B58" s="657"/>
      <c r="C58" s="620" t="s">
        <v>84</v>
      </c>
      <c r="D58" s="101"/>
      <c r="E58" s="34"/>
      <c r="F58" s="102"/>
      <c r="G58" s="34"/>
      <c r="H58" s="52"/>
      <c r="I58" s="152"/>
      <c r="J58" s="53"/>
      <c r="K58" s="102"/>
      <c r="L58" s="102"/>
      <c r="M58" s="102"/>
      <c r="N58" s="102"/>
      <c r="O58" s="102"/>
      <c r="P58" s="154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68"/>
      <c r="AR58" s="153"/>
      <c r="AS58" s="154"/>
      <c r="AT58" s="169"/>
      <c r="AU58" s="155">
        <v>2</v>
      </c>
      <c r="AV58" s="154"/>
      <c r="AW58" s="169">
        <v>3243460</v>
      </c>
      <c r="AX58" s="170"/>
      <c r="AY58" s="33"/>
      <c r="AZ58" s="102"/>
      <c r="BA58" s="102"/>
      <c r="BB58" s="102"/>
      <c r="BC58" s="152"/>
      <c r="BD58" s="95">
        <f aca="true" t="shared" si="33" ref="BD58:BF59">AU58-BA58</f>
        <v>2</v>
      </c>
      <c r="BE58" s="34">
        <f t="shared" si="33"/>
        <v>0</v>
      </c>
      <c r="BF58" s="96">
        <f t="shared" si="33"/>
        <v>3243460</v>
      </c>
      <c r="BG58" s="171"/>
      <c r="BH58" s="34"/>
      <c r="BI58" s="34"/>
      <c r="BJ58" s="34"/>
      <c r="BK58" s="34"/>
      <c r="BL58" s="33"/>
      <c r="BM58" s="95"/>
      <c r="BN58" s="95"/>
      <c r="BO58" s="171"/>
      <c r="BP58" s="33"/>
      <c r="BQ58" s="307"/>
      <c r="BR58" s="329"/>
      <c r="BS58" s="219"/>
      <c r="BT58" s="216"/>
      <c r="BU58" s="219"/>
      <c r="BV58" s="330"/>
      <c r="BW58" s="316"/>
      <c r="BX58" s="331"/>
      <c r="BY58" s="216"/>
      <c r="BZ58" s="216"/>
      <c r="CA58" s="216"/>
      <c r="CB58" s="216"/>
      <c r="CC58" s="216"/>
      <c r="CD58" s="216"/>
      <c r="CE58" s="210">
        <v>2</v>
      </c>
      <c r="CF58" s="216"/>
      <c r="CG58" s="226"/>
      <c r="CH58" s="216"/>
      <c r="CI58" s="216"/>
      <c r="CJ58" s="216"/>
      <c r="CK58" s="216"/>
    </row>
    <row r="59" spans="1:89" s="283" customFormat="1" ht="23.25" customHeight="1" hidden="1">
      <c r="A59" s="680"/>
      <c r="B59" s="657"/>
      <c r="C59" s="620" t="s">
        <v>90</v>
      </c>
      <c r="D59" s="101"/>
      <c r="E59" s="34"/>
      <c r="F59" s="102"/>
      <c r="G59" s="34"/>
      <c r="H59" s="52"/>
      <c r="I59" s="152"/>
      <c r="J59" s="53"/>
      <c r="K59" s="102"/>
      <c r="L59" s="102"/>
      <c r="M59" s="102"/>
      <c r="N59" s="102"/>
      <c r="O59" s="102"/>
      <c r="P59" s="154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68"/>
      <c r="AR59" s="153"/>
      <c r="AS59" s="154"/>
      <c r="AT59" s="169"/>
      <c r="AU59" s="155">
        <v>2</v>
      </c>
      <c r="AV59" s="154"/>
      <c r="AW59" s="169">
        <v>3403300</v>
      </c>
      <c r="AX59" s="170"/>
      <c r="AY59" s="34"/>
      <c r="AZ59" s="102"/>
      <c r="BA59" s="102"/>
      <c r="BB59" s="102"/>
      <c r="BC59" s="152"/>
      <c r="BD59" s="95">
        <f t="shared" si="33"/>
        <v>2</v>
      </c>
      <c r="BE59" s="34">
        <f t="shared" si="33"/>
        <v>0</v>
      </c>
      <c r="BF59" s="96">
        <f t="shared" si="33"/>
        <v>3403300</v>
      </c>
      <c r="BG59" s="171"/>
      <c r="BH59" s="34"/>
      <c r="BI59" s="34"/>
      <c r="BJ59" s="34"/>
      <c r="BK59" s="34"/>
      <c r="BL59" s="33"/>
      <c r="BM59" s="95"/>
      <c r="BN59" s="95"/>
      <c r="BO59" s="171"/>
      <c r="BP59" s="33"/>
      <c r="BQ59" s="307"/>
      <c r="BR59" s="329"/>
      <c r="BS59" s="219"/>
      <c r="BT59" s="216"/>
      <c r="BU59" s="219"/>
      <c r="BV59" s="330"/>
      <c r="BW59" s="316"/>
      <c r="BX59" s="331"/>
      <c r="BY59" s="216"/>
      <c r="BZ59" s="216"/>
      <c r="CA59" s="216"/>
      <c r="CB59" s="216"/>
      <c r="CC59" s="216"/>
      <c r="CD59" s="216"/>
      <c r="CE59" s="210">
        <v>2</v>
      </c>
      <c r="CF59" s="216"/>
      <c r="CG59" s="226"/>
      <c r="CH59" s="216"/>
      <c r="CI59" s="216"/>
      <c r="CJ59" s="216"/>
      <c r="CK59" s="216"/>
    </row>
    <row r="60" spans="1:163" s="75" customFormat="1" ht="27.75" customHeight="1" hidden="1">
      <c r="A60" s="720" t="s">
        <v>12</v>
      </c>
      <c r="B60" s="721"/>
      <c r="C60" s="722"/>
      <c r="D60" s="546"/>
      <c r="E60" s="11"/>
      <c r="F60" s="99"/>
      <c r="G60" s="11"/>
      <c r="H60" s="12">
        <f aca="true" t="shared" si="34" ref="H60:AQ60">H61</f>
        <v>1800000</v>
      </c>
      <c r="I60" s="12">
        <f t="shared" si="34"/>
        <v>0</v>
      </c>
      <c r="J60" s="12">
        <f t="shared" si="34"/>
        <v>1800000</v>
      </c>
      <c r="K60" s="12">
        <f t="shared" si="34"/>
        <v>0</v>
      </c>
      <c r="L60" s="12">
        <f t="shared" si="34"/>
        <v>0</v>
      </c>
      <c r="M60" s="12">
        <f t="shared" si="34"/>
        <v>0</v>
      </c>
      <c r="N60" s="12">
        <f t="shared" si="34"/>
        <v>0</v>
      </c>
      <c r="O60" s="12">
        <f t="shared" si="34"/>
        <v>0</v>
      </c>
      <c r="P60" s="12">
        <f t="shared" si="34"/>
        <v>0</v>
      </c>
      <c r="Q60" s="12">
        <f t="shared" si="34"/>
        <v>0</v>
      </c>
      <c r="R60" s="12">
        <f t="shared" si="34"/>
        <v>0</v>
      </c>
      <c r="S60" s="12">
        <f t="shared" si="34"/>
        <v>0</v>
      </c>
      <c r="T60" s="12">
        <f t="shared" si="34"/>
        <v>0</v>
      </c>
      <c r="U60" s="12">
        <f t="shared" si="34"/>
        <v>0</v>
      </c>
      <c r="V60" s="12">
        <f t="shared" si="34"/>
        <v>0</v>
      </c>
      <c r="W60" s="12">
        <f t="shared" si="34"/>
        <v>0</v>
      </c>
      <c r="X60" s="12">
        <f t="shared" si="34"/>
        <v>0</v>
      </c>
      <c r="Y60" s="12">
        <f t="shared" si="34"/>
        <v>0</v>
      </c>
      <c r="Z60" s="12">
        <f t="shared" si="34"/>
        <v>0</v>
      </c>
      <c r="AA60" s="12">
        <f t="shared" si="34"/>
        <v>0</v>
      </c>
      <c r="AB60" s="12">
        <f t="shared" si="34"/>
        <v>0</v>
      </c>
      <c r="AC60" s="12">
        <f t="shared" si="34"/>
        <v>0</v>
      </c>
      <c r="AD60" s="12">
        <f t="shared" si="34"/>
        <v>0</v>
      </c>
      <c r="AE60" s="12">
        <f t="shared" si="34"/>
        <v>0</v>
      </c>
      <c r="AF60" s="12">
        <f t="shared" si="34"/>
        <v>0</v>
      </c>
      <c r="AG60" s="12">
        <f t="shared" si="34"/>
        <v>0</v>
      </c>
      <c r="AH60" s="12">
        <f t="shared" si="34"/>
        <v>0</v>
      </c>
      <c r="AI60" s="12">
        <f t="shared" si="34"/>
        <v>0</v>
      </c>
      <c r="AJ60" s="12">
        <f t="shared" si="34"/>
        <v>0</v>
      </c>
      <c r="AK60" s="12">
        <f t="shared" si="34"/>
        <v>0</v>
      </c>
      <c r="AL60" s="12">
        <f t="shared" si="34"/>
        <v>0</v>
      </c>
      <c r="AM60" s="12">
        <f t="shared" si="34"/>
        <v>0</v>
      </c>
      <c r="AN60" s="12">
        <f t="shared" si="34"/>
        <v>0</v>
      </c>
      <c r="AO60" s="12">
        <f t="shared" si="34"/>
        <v>0</v>
      </c>
      <c r="AP60" s="12">
        <f t="shared" si="34"/>
        <v>0</v>
      </c>
      <c r="AQ60" s="136">
        <f t="shared" si="34"/>
        <v>0</v>
      </c>
      <c r="AR60" s="13"/>
      <c r="AS60" s="12"/>
      <c r="AT60" s="14">
        <f>AT61</f>
        <v>1800000</v>
      </c>
      <c r="AU60" s="138"/>
      <c r="AV60" s="12"/>
      <c r="AW60" s="14">
        <f aca="true" t="shared" si="35" ref="AW60:BC60">AW61</f>
        <v>1800000</v>
      </c>
      <c r="AX60" s="138">
        <f t="shared" si="35"/>
        <v>0</v>
      </c>
      <c r="AY60" s="12">
        <f t="shared" si="35"/>
        <v>0</v>
      </c>
      <c r="AZ60" s="12">
        <f t="shared" si="35"/>
        <v>0</v>
      </c>
      <c r="BA60" s="12">
        <f t="shared" si="35"/>
        <v>0</v>
      </c>
      <c r="BB60" s="12">
        <f t="shared" si="35"/>
        <v>0</v>
      </c>
      <c r="BC60" s="136">
        <f t="shared" si="35"/>
        <v>0</v>
      </c>
      <c r="BD60" s="13"/>
      <c r="BE60" s="12"/>
      <c r="BF60" s="14">
        <f>BF61</f>
        <v>1800000</v>
      </c>
      <c r="BG60" s="138">
        <f aca="true" t="shared" si="36" ref="BG60:BM60">BG61</f>
        <v>0</v>
      </c>
      <c r="BH60" s="12">
        <f t="shared" si="36"/>
        <v>0</v>
      </c>
      <c r="BI60" s="12">
        <f t="shared" si="36"/>
        <v>0</v>
      </c>
      <c r="BJ60" s="12">
        <f t="shared" si="36"/>
        <v>0</v>
      </c>
      <c r="BK60" s="12">
        <f t="shared" si="36"/>
        <v>0</v>
      </c>
      <c r="BL60" s="136">
        <f t="shared" si="36"/>
        <v>0</v>
      </c>
      <c r="BM60" s="13">
        <f t="shared" si="36"/>
        <v>0</v>
      </c>
      <c r="BN60" s="13">
        <f>BN62</f>
        <v>0</v>
      </c>
      <c r="BO60" s="137">
        <f>BO62</f>
        <v>0</v>
      </c>
      <c r="BP60" s="137">
        <f>BP62</f>
        <v>0</v>
      </c>
      <c r="BQ60" s="332"/>
      <c r="BR60" s="333">
        <f aca="true" t="shared" si="37" ref="BR60:CH60">BR62</f>
        <v>0</v>
      </c>
      <c r="BS60" s="319">
        <f t="shared" si="37"/>
        <v>0</v>
      </c>
      <c r="BT60" s="319">
        <f t="shared" si="37"/>
        <v>0</v>
      </c>
      <c r="BU60" s="319">
        <f t="shared" si="37"/>
        <v>0</v>
      </c>
      <c r="BV60" s="319">
        <f t="shared" si="37"/>
        <v>0</v>
      </c>
      <c r="BW60" s="319">
        <f t="shared" si="37"/>
        <v>0</v>
      </c>
      <c r="BX60" s="333">
        <f t="shared" si="37"/>
        <v>0</v>
      </c>
      <c r="BY60" s="319">
        <f t="shared" si="37"/>
        <v>0</v>
      </c>
      <c r="BZ60" s="259"/>
      <c r="CA60" s="319">
        <f t="shared" si="37"/>
        <v>0</v>
      </c>
      <c r="CB60" s="319">
        <f t="shared" si="37"/>
        <v>0</v>
      </c>
      <c r="CC60" s="319">
        <f t="shared" si="37"/>
        <v>0</v>
      </c>
      <c r="CD60" s="319">
        <f t="shared" si="37"/>
        <v>0</v>
      </c>
      <c r="CE60" s="319">
        <f t="shared" si="37"/>
        <v>0</v>
      </c>
      <c r="CF60" s="319">
        <f t="shared" si="37"/>
        <v>0</v>
      </c>
      <c r="CG60" s="334">
        <f t="shared" si="37"/>
        <v>0</v>
      </c>
      <c r="CH60" s="319">
        <f t="shared" si="37"/>
        <v>0</v>
      </c>
      <c r="CI60" s="319"/>
      <c r="CJ60" s="319"/>
      <c r="CK60" s="31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  <c r="EN60" s="189"/>
      <c r="EO60" s="189"/>
      <c r="EP60" s="189"/>
      <c r="EQ60" s="189"/>
      <c r="ER60" s="189"/>
      <c r="ES60" s="189"/>
      <c r="ET60" s="189"/>
      <c r="EU60" s="189"/>
      <c r="EV60" s="189"/>
      <c r="EW60" s="189"/>
      <c r="EX60" s="189"/>
      <c r="EY60" s="189"/>
      <c r="EZ60" s="189"/>
      <c r="FA60" s="189"/>
      <c r="FB60" s="189"/>
      <c r="FC60" s="189"/>
      <c r="FD60" s="189"/>
      <c r="FE60" s="189"/>
      <c r="FF60" s="189"/>
      <c r="FG60" s="189"/>
    </row>
    <row r="61" spans="1:163" s="573" customFormat="1" ht="12.75" customHeight="1" hidden="1">
      <c r="A61" s="681"/>
      <c r="B61" s="658"/>
      <c r="C61" s="621" t="s">
        <v>0</v>
      </c>
      <c r="D61" s="127"/>
      <c r="E61" s="42"/>
      <c r="F61" s="103"/>
      <c r="G61" s="42"/>
      <c r="H61" s="54">
        <f>H62</f>
        <v>1800000</v>
      </c>
      <c r="I61" s="103"/>
      <c r="J61" s="42">
        <f>H61-I61</f>
        <v>1800000</v>
      </c>
      <c r="K61" s="98"/>
      <c r="L61" s="157"/>
      <c r="M61" s="157"/>
      <c r="N61" s="157"/>
      <c r="O61" s="157"/>
      <c r="P61" s="158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9"/>
      <c r="AR61" s="172"/>
      <c r="AS61" s="158"/>
      <c r="AT61" s="173">
        <f>AT62</f>
        <v>1800000</v>
      </c>
      <c r="AU61" s="174"/>
      <c r="AV61" s="158"/>
      <c r="AW61" s="173">
        <f>AW62</f>
        <v>1800000</v>
      </c>
      <c r="AX61" s="160"/>
      <c r="AY61" s="54"/>
      <c r="AZ61" s="157"/>
      <c r="BA61" s="157"/>
      <c r="BB61" s="157"/>
      <c r="BC61" s="103"/>
      <c r="BD61" s="69"/>
      <c r="BE61" s="54"/>
      <c r="BF61" s="104">
        <f>AW61-BC61</f>
        <v>1800000</v>
      </c>
      <c r="BG61" s="70"/>
      <c r="BH61" s="54"/>
      <c r="BI61" s="54"/>
      <c r="BJ61" s="54"/>
      <c r="BK61" s="54"/>
      <c r="BL61" s="42"/>
      <c r="BM61" s="69"/>
      <c r="BN61" s="69"/>
      <c r="BO61" s="70"/>
      <c r="BP61" s="42"/>
      <c r="BQ61" s="335"/>
      <c r="BR61" s="336"/>
      <c r="BS61" s="337"/>
      <c r="BT61" s="338"/>
      <c r="BU61" s="337"/>
      <c r="BV61" s="339"/>
      <c r="BW61" s="340"/>
      <c r="BX61" s="341"/>
      <c r="BY61" s="338"/>
      <c r="BZ61" s="264"/>
      <c r="CA61" s="338"/>
      <c r="CB61" s="338"/>
      <c r="CC61" s="338"/>
      <c r="CD61" s="338"/>
      <c r="CE61" s="338"/>
      <c r="CF61" s="338"/>
      <c r="CG61" s="343"/>
      <c r="CH61" s="338"/>
      <c r="CI61" s="338"/>
      <c r="CJ61" s="338"/>
      <c r="CK61" s="338"/>
      <c r="CL61" s="190"/>
      <c r="CM61" s="190"/>
      <c r="CN61" s="190"/>
      <c r="CO61" s="190"/>
      <c r="CP61" s="190"/>
      <c r="CQ61" s="190"/>
      <c r="CR61" s="190"/>
      <c r="CS61" s="190"/>
      <c r="CT61" s="190"/>
      <c r="CU61" s="190"/>
      <c r="CV61" s="190"/>
      <c r="CW61" s="190"/>
      <c r="CX61" s="190"/>
      <c r="CY61" s="190"/>
      <c r="CZ61" s="190"/>
      <c r="DA61" s="190"/>
      <c r="DB61" s="190"/>
      <c r="DC61" s="190"/>
      <c r="DD61" s="190"/>
      <c r="DE61" s="190"/>
      <c r="DF61" s="190"/>
      <c r="DG61" s="190"/>
      <c r="DH61" s="190"/>
      <c r="DI61" s="190"/>
      <c r="DJ61" s="190"/>
      <c r="DK61" s="190"/>
      <c r="DL61" s="190"/>
      <c r="DM61" s="190"/>
      <c r="DN61" s="190"/>
      <c r="DO61" s="190"/>
      <c r="DP61" s="190"/>
      <c r="DQ61" s="190"/>
      <c r="DR61" s="190"/>
      <c r="DS61" s="190"/>
      <c r="DT61" s="190"/>
      <c r="DU61" s="190"/>
      <c r="DV61" s="190"/>
      <c r="DW61" s="190"/>
      <c r="DX61" s="190"/>
      <c r="DY61" s="190"/>
      <c r="DZ61" s="190"/>
      <c r="EA61" s="190"/>
      <c r="EB61" s="190"/>
      <c r="EC61" s="190"/>
      <c r="ED61" s="190"/>
      <c r="EE61" s="190"/>
      <c r="EF61" s="190"/>
      <c r="EG61" s="190"/>
      <c r="EH61" s="190"/>
      <c r="EI61" s="190"/>
      <c r="EJ61" s="190"/>
      <c r="EK61" s="190"/>
      <c r="EL61" s="190"/>
      <c r="EM61" s="190"/>
      <c r="EN61" s="190"/>
      <c r="EO61" s="190"/>
      <c r="EP61" s="190"/>
      <c r="EQ61" s="190"/>
      <c r="ER61" s="190"/>
      <c r="ES61" s="190"/>
      <c r="ET61" s="190"/>
      <c r="EU61" s="190"/>
      <c r="EV61" s="190"/>
      <c r="EW61" s="190"/>
      <c r="EX61" s="190"/>
      <c r="EY61" s="190"/>
      <c r="EZ61" s="190"/>
      <c r="FA61" s="190"/>
      <c r="FB61" s="190"/>
      <c r="FC61" s="190"/>
      <c r="FD61" s="190"/>
      <c r="FE61" s="190"/>
      <c r="FF61" s="190"/>
      <c r="FG61" s="190"/>
    </row>
    <row r="62" spans="1:163" s="29" customFormat="1" ht="12.75" hidden="1">
      <c r="A62" s="527"/>
      <c r="B62" s="659"/>
      <c r="C62" s="622" t="s">
        <v>50</v>
      </c>
      <c r="D62" s="128"/>
      <c r="E62" s="9"/>
      <c r="F62" s="39"/>
      <c r="G62" s="9"/>
      <c r="H62" s="20">
        <v>1800000</v>
      </c>
      <c r="I62" s="39"/>
      <c r="J62" s="9">
        <f>H62-I62</f>
        <v>1800000</v>
      </c>
      <c r="K62" s="98"/>
      <c r="L62" s="98"/>
      <c r="M62" s="98"/>
      <c r="N62" s="98"/>
      <c r="O62" s="98"/>
      <c r="P62" s="47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68"/>
      <c r="AR62" s="112"/>
      <c r="AS62" s="47"/>
      <c r="AT62" s="156">
        <f>H62-P62-AQ62</f>
        <v>1800000</v>
      </c>
      <c r="AU62" s="113"/>
      <c r="AV62" s="47"/>
      <c r="AW62" s="156">
        <f>AT62</f>
        <v>1800000</v>
      </c>
      <c r="AX62" s="107"/>
      <c r="AY62" s="5"/>
      <c r="AZ62" s="98"/>
      <c r="BA62" s="98"/>
      <c r="BB62" s="98"/>
      <c r="BC62" s="39"/>
      <c r="BD62" s="10"/>
      <c r="BE62" s="5"/>
      <c r="BF62" s="8">
        <f>AW62-BC62</f>
        <v>1800000</v>
      </c>
      <c r="BG62" s="19"/>
      <c r="BH62" s="5"/>
      <c r="BI62" s="5"/>
      <c r="BJ62" s="5"/>
      <c r="BK62" s="5"/>
      <c r="BL62" s="9"/>
      <c r="BM62" s="10"/>
      <c r="BN62" s="10"/>
      <c r="BO62" s="19"/>
      <c r="BP62" s="9"/>
      <c r="BQ62" s="308"/>
      <c r="BR62" s="246"/>
      <c r="BS62" s="244"/>
      <c r="BT62" s="215"/>
      <c r="BU62" s="244"/>
      <c r="BV62" s="247"/>
      <c r="BW62" s="294"/>
      <c r="BX62" s="291"/>
      <c r="BY62" s="215"/>
      <c r="BZ62" s="195"/>
      <c r="CA62" s="215"/>
      <c r="CB62" s="215"/>
      <c r="CC62" s="215"/>
      <c r="CD62" s="215"/>
      <c r="CE62" s="215"/>
      <c r="CF62" s="215"/>
      <c r="CG62" s="239"/>
      <c r="CH62" s="215"/>
      <c r="CI62" s="215"/>
      <c r="CJ62" s="215"/>
      <c r="CK62" s="215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  <c r="EN62" s="189"/>
      <c r="EO62" s="189"/>
      <c r="EP62" s="189"/>
      <c r="EQ62" s="189"/>
      <c r="ER62" s="189"/>
      <c r="ES62" s="189"/>
      <c r="ET62" s="189"/>
      <c r="EU62" s="189"/>
      <c r="EV62" s="189"/>
      <c r="EW62" s="189"/>
      <c r="EX62" s="189"/>
      <c r="EY62" s="189"/>
      <c r="EZ62" s="189"/>
      <c r="FA62" s="189"/>
      <c r="FB62" s="189"/>
      <c r="FC62" s="189"/>
      <c r="FD62" s="189"/>
      <c r="FE62" s="189"/>
      <c r="FF62" s="189"/>
      <c r="FG62" s="189"/>
    </row>
    <row r="63" spans="1:163" s="75" customFormat="1" ht="18.75" customHeight="1" hidden="1">
      <c r="A63" s="720" t="s">
        <v>54</v>
      </c>
      <c r="B63" s="721"/>
      <c r="C63" s="722"/>
      <c r="D63" s="546"/>
      <c r="E63" s="11"/>
      <c r="F63" s="99"/>
      <c r="G63" s="11"/>
      <c r="H63" s="140">
        <f aca="true" t="shared" si="38" ref="H63:AQ63">H64</f>
        <v>156000</v>
      </c>
      <c r="I63" s="140">
        <f t="shared" si="38"/>
        <v>0</v>
      </c>
      <c r="J63" s="140">
        <f t="shared" si="38"/>
        <v>156000</v>
      </c>
      <c r="K63" s="140">
        <f t="shared" si="38"/>
        <v>0</v>
      </c>
      <c r="L63" s="140">
        <f t="shared" si="38"/>
        <v>0</v>
      </c>
      <c r="M63" s="140">
        <f t="shared" si="38"/>
        <v>0</v>
      </c>
      <c r="N63" s="140">
        <f t="shared" si="38"/>
        <v>0</v>
      </c>
      <c r="O63" s="140">
        <f t="shared" si="38"/>
        <v>0</v>
      </c>
      <c r="P63" s="140">
        <f t="shared" si="38"/>
        <v>0</v>
      </c>
      <c r="Q63" s="140">
        <f t="shared" si="38"/>
        <v>0</v>
      </c>
      <c r="R63" s="140">
        <f t="shared" si="38"/>
        <v>0</v>
      </c>
      <c r="S63" s="140">
        <f t="shared" si="38"/>
        <v>0</v>
      </c>
      <c r="T63" s="140">
        <f t="shared" si="38"/>
        <v>0</v>
      </c>
      <c r="U63" s="140">
        <f t="shared" si="38"/>
        <v>0</v>
      </c>
      <c r="V63" s="140">
        <f t="shared" si="38"/>
        <v>0</v>
      </c>
      <c r="W63" s="140">
        <f t="shared" si="38"/>
        <v>0</v>
      </c>
      <c r="X63" s="140">
        <f t="shared" si="38"/>
        <v>0</v>
      </c>
      <c r="Y63" s="140">
        <f t="shared" si="38"/>
        <v>0</v>
      </c>
      <c r="Z63" s="140">
        <f t="shared" si="38"/>
        <v>0</v>
      </c>
      <c r="AA63" s="140">
        <f t="shared" si="38"/>
        <v>0</v>
      </c>
      <c r="AB63" s="140">
        <f t="shared" si="38"/>
        <v>0</v>
      </c>
      <c r="AC63" s="140">
        <f t="shared" si="38"/>
        <v>0</v>
      </c>
      <c r="AD63" s="140">
        <f t="shared" si="38"/>
        <v>0</v>
      </c>
      <c r="AE63" s="140">
        <f t="shared" si="38"/>
        <v>0</v>
      </c>
      <c r="AF63" s="140">
        <f t="shared" si="38"/>
        <v>0</v>
      </c>
      <c r="AG63" s="140">
        <f t="shared" si="38"/>
        <v>0</v>
      </c>
      <c r="AH63" s="140">
        <f t="shared" si="38"/>
        <v>0</v>
      </c>
      <c r="AI63" s="140">
        <f t="shared" si="38"/>
        <v>0</v>
      </c>
      <c r="AJ63" s="140">
        <f t="shared" si="38"/>
        <v>0</v>
      </c>
      <c r="AK63" s="140">
        <f t="shared" si="38"/>
        <v>0</v>
      </c>
      <c r="AL63" s="140">
        <f t="shared" si="38"/>
        <v>0</v>
      </c>
      <c r="AM63" s="140">
        <f t="shared" si="38"/>
        <v>0</v>
      </c>
      <c r="AN63" s="140">
        <f t="shared" si="38"/>
        <v>0</v>
      </c>
      <c r="AO63" s="140">
        <f t="shared" si="38"/>
        <v>0</v>
      </c>
      <c r="AP63" s="140">
        <f t="shared" si="38"/>
        <v>0</v>
      </c>
      <c r="AQ63" s="141">
        <f t="shared" si="38"/>
        <v>0</v>
      </c>
      <c r="AR63" s="139"/>
      <c r="AS63" s="140"/>
      <c r="AT63" s="143">
        <f>AT64</f>
        <v>156000</v>
      </c>
      <c r="AU63" s="142"/>
      <c r="AV63" s="140"/>
      <c r="AW63" s="143">
        <f aca="true" t="shared" si="39" ref="AW63:BC63">AW64</f>
        <v>156000</v>
      </c>
      <c r="AX63" s="142">
        <f t="shared" si="39"/>
        <v>0</v>
      </c>
      <c r="AY63" s="140">
        <f t="shared" si="39"/>
        <v>0</v>
      </c>
      <c r="AZ63" s="140">
        <f t="shared" si="39"/>
        <v>0</v>
      </c>
      <c r="BA63" s="140">
        <f t="shared" si="39"/>
        <v>0</v>
      </c>
      <c r="BB63" s="140">
        <f t="shared" si="39"/>
        <v>0</v>
      </c>
      <c r="BC63" s="141">
        <f t="shared" si="39"/>
        <v>0</v>
      </c>
      <c r="BD63" s="139"/>
      <c r="BE63" s="140"/>
      <c r="BF63" s="143">
        <f aca="true" t="shared" si="40" ref="BF63:BM63">BF64</f>
        <v>156000</v>
      </c>
      <c r="BG63" s="142">
        <f t="shared" si="40"/>
        <v>0</v>
      </c>
      <c r="BH63" s="140">
        <f t="shared" si="40"/>
        <v>0</v>
      </c>
      <c r="BI63" s="140">
        <f t="shared" si="40"/>
        <v>0</v>
      </c>
      <c r="BJ63" s="140">
        <f t="shared" si="40"/>
        <v>0</v>
      </c>
      <c r="BK63" s="140">
        <f t="shared" si="40"/>
        <v>0</v>
      </c>
      <c r="BL63" s="141">
        <f t="shared" si="40"/>
        <v>0</v>
      </c>
      <c r="BM63" s="139">
        <f t="shared" si="40"/>
        <v>0</v>
      </c>
      <c r="BN63" s="139">
        <f>BN65</f>
        <v>0</v>
      </c>
      <c r="BO63" s="30">
        <f aca="true" t="shared" si="41" ref="BO63:CH63">BO65</f>
        <v>0</v>
      </c>
      <c r="BP63" s="30">
        <f t="shared" si="41"/>
        <v>0</v>
      </c>
      <c r="BQ63" s="344"/>
      <c r="BR63" s="345">
        <f t="shared" si="41"/>
        <v>0</v>
      </c>
      <c r="BS63" s="320">
        <f t="shared" si="41"/>
        <v>0</v>
      </c>
      <c r="BT63" s="320">
        <f t="shared" si="41"/>
        <v>0</v>
      </c>
      <c r="BU63" s="320">
        <f t="shared" si="41"/>
        <v>0</v>
      </c>
      <c r="BV63" s="320">
        <f t="shared" si="41"/>
        <v>0</v>
      </c>
      <c r="BW63" s="320">
        <f t="shared" si="41"/>
        <v>0</v>
      </c>
      <c r="BX63" s="345">
        <f t="shared" si="41"/>
        <v>0</v>
      </c>
      <c r="BY63" s="320">
        <f t="shared" si="41"/>
        <v>0</v>
      </c>
      <c r="BZ63" s="264"/>
      <c r="CA63" s="320">
        <f t="shared" si="41"/>
        <v>0</v>
      </c>
      <c r="CB63" s="320">
        <f t="shared" si="41"/>
        <v>0</v>
      </c>
      <c r="CC63" s="320">
        <f t="shared" si="41"/>
        <v>0</v>
      </c>
      <c r="CD63" s="320">
        <f t="shared" si="41"/>
        <v>0</v>
      </c>
      <c r="CE63" s="320">
        <f t="shared" si="41"/>
        <v>0</v>
      </c>
      <c r="CF63" s="320">
        <f t="shared" si="41"/>
        <v>0</v>
      </c>
      <c r="CG63" s="346">
        <f t="shared" si="41"/>
        <v>0</v>
      </c>
      <c r="CH63" s="320">
        <f t="shared" si="41"/>
        <v>0</v>
      </c>
      <c r="CI63" s="320"/>
      <c r="CJ63" s="320"/>
      <c r="CK63" s="320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  <c r="EN63" s="189"/>
      <c r="EO63" s="189"/>
      <c r="EP63" s="189"/>
      <c r="EQ63" s="189"/>
      <c r="ER63" s="189"/>
      <c r="ES63" s="189"/>
      <c r="ET63" s="189"/>
      <c r="EU63" s="189"/>
      <c r="EV63" s="189"/>
      <c r="EW63" s="189"/>
      <c r="EX63" s="189"/>
      <c r="EY63" s="189"/>
      <c r="EZ63" s="189"/>
      <c r="FA63" s="189"/>
      <c r="FB63" s="189"/>
      <c r="FC63" s="189"/>
      <c r="FD63" s="189"/>
      <c r="FE63" s="189"/>
      <c r="FF63" s="189"/>
      <c r="FG63" s="189"/>
    </row>
    <row r="64" spans="1:163" s="573" customFormat="1" ht="25.5" customHeight="1" hidden="1">
      <c r="A64" s="681"/>
      <c r="B64" s="658"/>
      <c r="C64" s="621" t="s">
        <v>41</v>
      </c>
      <c r="D64" s="127"/>
      <c r="E64" s="42"/>
      <c r="F64" s="103"/>
      <c r="G64" s="42"/>
      <c r="H64" s="54">
        <f>H65</f>
        <v>156000</v>
      </c>
      <c r="I64" s="103"/>
      <c r="J64" s="42">
        <v>156000</v>
      </c>
      <c r="K64" s="98"/>
      <c r="L64" s="157"/>
      <c r="M64" s="157"/>
      <c r="N64" s="157"/>
      <c r="O64" s="157"/>
      <c r="P64" s="158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9"/>
      <c r="AR64" s="172"/>
      <c r="AS64" s="158"/>
      <c r="AT64" s="173">
        <f>AT65</f>
        <v>156000</v>
      </c>
      <c r="AU64" s="174"/>
      <c r="AV64" s="158"/>
      <c r="AW64" s="173">
        <f>AW65</f>
        <v>156000</v>
      </c>
      <c r="AX64" s="160"/>
      <c r="AY64" s="54"/>
      <c r="AZ64" s="157"/>
      <c r="BA64" s="157"/>
      <c r="BB64" s="157"/>
      <c r="BC64" s="103"/>
      <c r="BD64" s="69"/>
      <c r="BE64" s="54"/>
      <c r="BF64" s="104">
        <f>AW64-BC64</f>
        <v>156000</v>
      </c>
      <c r="BG64" s="70"/>
      <c r="BH64" s="54"/>
      <c r="BI64" s="54"/>
      <c r="BJ64" s="54"/>
      <c r="BK64" s="54"/>
      <c r="BL64" s="42"/>
      <c r="BM64" s="69"/>
      <c r="BN64" s="69"/>
      <c r="BO64" s="70"/>
      <c r="BP64" s="42"/>
      <c r="BQ64" s="335"/>
      <c r="BR64" s="336"/>
      <c r="BS64" s="337"/>
      <c r="BT64" s="338"/>
      <c r="BU64" s="337"/>
      <c r="BV64" s="339"/>
      <c r="BW64" s="340"/>
      <c r="BX64" s="341"/>
      <c r="BY64" s="338"/>
      <c r="BZ64" s="264"/>
      <c r="CA64" s="338"/>
      <c r="CB64" s="338"/>
      <c r="CC64" s="338"/>
      <c r="CD64" s="338"/>
      <c r="CE64" s="338"/>
      <c r="CF64" s="338"/>
      <c r="CG64" s="343"/>
      <c r="CH64" s="338"/>
      <c r="CI64" s="338"/>
      <c r="CJ64" s="338"/>
      <c r="CK64" s="338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0"/>
      <c r="DX64" s="190"/>
      <c r="DY64" s="190"/>
      <c r="DZ64" s="190"/>
      <c r="EA64" s="190"/>
      <c r="EB64" s="190"/>
      <c r="EC64" s="190"/>
      <c r="ED64" s="190"/>
      <c r="EE64" s="190"/>
      <c r="EF64" s="190"/>
      <c r="EG64" s="190"/>
      <c r="EH64" s="190"/>
      <c r="EI64" s="190"/>
      <c r="EJ64" s="190"/>
      <c r="EK64" s="190"/>
      <c r="EL64" s="190"/>
      <c r="EM64" s="190"/>
      <c r="EN64" s="190"/>
      <c r="EO64" s="190"/>
      <c r="EP64" s="190"/>
      <c r="EQ64" s="190"/>
      <c r="ER64" s="190"/>
      <c r="ES64" s="190"/>
      <c r="ET64" s="190"/>
      <c r="EU64" s="190"/>
      <c r="EV64" s="190"/>
      <c r="EW64" s="190"/>
      <c r="EX64" s="190"/>
      <c r="EY64" s="190"/>
      <c r="EZ64" s="190"/>
      <c r="FA64" s="190"/>
      <c r="FB64" s="190"/>
      <c r="FC64" s="190"/>
      <c r="FD64" s="190"/>
      <c r="FE64" s="190"/>
      <c r="FF64" s="190"/>
      <c r="FG64" s="190"/>
    </row>
    <row r="65" spans="1:163" s="29" customFormat="1" ht="19.5" customHeight="1" hidden="1">
      <c r="A65" s="527"/>
      <c r="B65" s="660"/>
      <c r="C65" s="623" t="s">
        <v>1</v>
      </c>
      <c r="D65" s="129"/>
      <c r="E65" s="9"/>
      <c r="F65" s="39"/>
      <c r="G65" s="9"/>
      <c r="H65" s="20">
        <v>156000</v>
      </c>
      <c r="I65" s="39"/>
      <c r="J65" s="9">
        <f>H65-I65</f>
        <v>156000</v>
      </c>
      <c r="K65" s="98"/>
      <c r="L65" s="98"/>
      <c r="M65" s="98"/>
      <c r="N65" s="98"/>
      <c r="O65" s="98"/>
      <c r="P65" s="47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68"/>
      <c r="AR65" s="112"/>
      <c r="AS65" s="47"/>
      <c r="AT65" s="156">
        <f>H65-P65-AQ65</f>
        <v>156000</v>
      </c>
      <c r="AU65" s="113"/>
      <c r="AV65" s="47"/>
      <c r="AW65" s="156">
        <f>AT65</f>
        <v>156000</v>
      </c>
      <c r="AX65" s="107"/>
      <c r="AY65" s="5"/>
      <c r="AZ65" s="98"/>
      <c r="BA65" s="98"/>
      <c r="BB65" s="98"/>
      <c r="BC65" s="39"/>
      <c r="BD65" s="10"/>
      <c r="BE65" s="5"/>
      <c r="BF65" s="8">
        <f>AW65-BC65</f>
        <v>156000</v>
      </c>
      <c r="BG65" s="19"/>
      <c r="BH65" s="5"/>
      <c r="BI65" s="5"/>
      <c r="BJ65" s="5"/>
      <c r="BK65" s="5"/>
      <c r="BL65" s="9"/>
      <c r="BM65" s="10"/>
      <c r="BN65" s="10"/>
      <c r="BO65" s="19"/>
      <c r="BP65" s="9"/>
      <c r="BQ65" s="308"/>
      <c r="BR65" s="246"/>
      <c r="BS65" s="244"/>
      <c r="BT65" s="215"/>
      <c r="BU65" s="244"/>
      <c r="BV65" s="247"/>
      <c r="BW65" s="294"/>
      <c r="BX65" s="291"/>
      <c r="BY65" s="215"/>
      <c r="BZ65" s="195"/>
      <c r="CA65" s="215"/>
      <c r="CB65" s="215"/>
      <c r="CC65" s="215"/>
      <c r="CD65" s="215"/>
      <c r="CE65" s="215"/>
      <c r="CF65" s="215"/>
      <c r="CG65" s="239"/>
      <c r="CH65" s="215"/>
      <c r="CI65" s="215"/>
      <c r="CJ65" s="215"/>
      <c r="CK65" s="215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  <c r="EN65" s="189"/>
      <c r="EO65" s="189"/>
      <c r="EP65" s="189"/>
      <c r="EQ65" s="189"/>
      <c r="ER65" s="189"/>
      <c r="ES65" s="189"/>
      <c r="ET65" s="189"/>
      <c r="EU65" s="189"/>
      <c r="EV65" s="189"/>
      <c r="EW65" s="189"/>
      <c r="EX65" s="189"/>
      <c r="EY65" s="189"/>
      <c r="EZ65" s="189"/>
      <c r="FA65" s="189"/>
      <c r="FB65" s="189"/>
      <c r="FC65" s="189"/>
      <c r="FD65" s="189"/>
      <c r="FE65" s="189"/>
      <c r="FF65" s="189"/>
      <c r="FG65" s="189"/>
    </row>
    <row r="66" spans="1:163" s="75" customFormat="1" ht="21" customHeight="1" hidden="1">
      <c r="A66" s="720" t="s">
        <v>68</v>
      </c>
      <c r="B66" s="721"/>
      <c r="C66" s="737"/>
      <c r="D66" s="548"/>
      <c r="E66" s="11"/>
      <c r="F66" s="99"/>
      <c r="G66" s="11"/>
      <c r="H66" s="12">
        <f aca="true" t="shared" si="42" ref="H66:AQ66">H67+H69</f>
        <v>920000</v>
      </c>
      <c r="I66" s="12">
        <f t="shared" si="42"/>
        <v>0</v>
      </c>
      <c r="J66" s="12">
        <f t="shared" si="42"/>
        <v>920000</v>
      </c>
      <c r="K66" s="12">
        <f t="shared" si="42"/>
        <v>0</v>
      </c>
      <c r="L66" s="12">
        <f t="shared" si="42"/>
        <v>0</v>
      </c>
      <c r="M66" s="12">
        <f t="shared" si="42"/>
        <v>0</v>
      </c>
      <c r="N66" s="12">
        <f t="shared" si="42"/>
        <v>0</v>
      </c>
      <c r="O66" s="12">
        <f t="shared" si="42"/>
        <v>0</v>
      </c>
      <c r="P66" s="12">
        <f t="shared" si="42"/>
        <v>0</v>
      </c>
      <c r="Q66" s="12">
        <f t="shared" si="42"/>
        <v>0</v>
      </c>
      <c r="R66" s="12">
        <f t="shared" si="42"/>
        <v>0</v>
      </c>
      <c r="S66" s="12">
        <f t="shared" si="42"/>
        <v>0</v>
      </c>
      <c r="T66" s="12">
        <f t="shared" si="42"/>
        <v>0</v>
      </c>
      <c r="U66" s="12">
        <f t="shared" si="42"/>
        <v>0</v>
      </c>
      <c r="V66" s="12">
        <f t="shared" si="42"/>
        <v>0</v>
      </c>
      <c r="W66" s="12">
        <f t="shared" si="42"/>
        <v>0</v>
      </c>
      <c r="X66" s="12">
        <f t="shared" si="42"/>
        <v>0</v>
      </c>
      <c r="Y66" s="12">
        <f t="shared" si="42"/>
        <v>0</v>
      </c>
      <c r="Z66" s="12">
        <f t="shared" si="42"/>
        <v>0</v>
      </c>
      <c r="AA66" s="12">
        <f t="shared" si="42"/>
        <v>0</v>
      </c>
      <c r="AB66" s="12">
        <f t="shared" si="42"/>
        <v>0</v>
      </c>
      <c r="AC66" s="12">
        <f t="shared" si="42"/>
        <v>0</v>
      </c>
      <c r="AD66" s="12">
        <f t="shared" si="42"/>
        <v>0</v>
      </c>
      <c r="AE66" s="12">
        <f t="shared" si="42"/>
        <v>0</v>
      </c>
      <c r="AF66" s="12">
        <f t="shared" si="42"/>
        <v>0</v>
      </c>
      <c r="AG66" s="12">
        <f t="shared" si="42"/>
        <v>0</v>
      </c>
      <c r="AH66" s="12">
        <f t="shared" si="42"/>
        <v>0</v>
      </c>
      <c r="AI66" s="12">
        <f t="shared" si="42"/>
        <v>0</v>
      </c>
      <c r="AJ66" s="12">
        <f t="shared" si="42"/>
        <v>0</v>
      </c>
      <c r="AK66" s="12">
        <f t="shared" si="42"/>
        <v>0</v>
      </c>
      <c r="AL66" s="12">
        <f t="shared" si="42"/>
        <v>0</v>
      </c>
      <c r="AM66" s="12">
        <f t="shared" si="42"/>
        <v>0</v>
      </c>
      <c r="AN66" s="12">
        <f t="shared" si="42"/>
        <v>0</v>
      </c>
      <c r="AO66" s="12">
        <f t="shared" si="42"/>
        <v>0</v>
      </c>
      <c r="AP66" s="12">
        <f t="shared" si="42"/>
        <v>0</v>
      </c>
      <c r="AQ66" s="136">
        <f t="shared" si="42"/>
        <v>0</v>
      </c>
      <c r="AR66" s="13"/>
      <c r="AS66" s="12"/>
      <c r="AT66" s="14">
        <f>AT67+AT69</f>
        <v>920000</v>
      </c>
      <c r="AU66" s="138"/>
      <c r="AV66" s="12"/>
      <c r="AW66" s="14">
        <f aca="true" t="shared" si="43" ref="AW66:BC66">AW67+AW69</f>
        <v>920000</v>
      </c>
      <c r="AX66" s="138">
        <f t="shared" si="43"/>
        <v>0</v>
      </c>
      <c r="AY66" s="12">
        <f t="shared" si="43"/>
        <v>0</v>
      </c>
      <c r="AZ66" s="12">
        <f t="shared" si="43"/>
        <v>0</v>
      </c>
      <c r="BA66" s="12">
        <f t="shared" si="43"/>
        <v>0</v>
      </c>
      <c r="BB66" s="12">
        <f t="shared" si="43"/>
        <v>0</v>
      </c>
      <c r="BC66" s="136">
        <f t="shared" si="43"/>
        <v>0</v>
      </c>
      <c r="BD66" s="13"/>
      <c r="BE66" s="12"/>
      <c r="BF66" s="14">
        <f aca="true" t="shared" si="44" ref="BF66:BK66">BF67+BF69</f>
        <v>920000</v>
      </c>
      <c r="BG66" s="138">
        <f t="shared" si="44"/>
        <v>0</v>
      </c>
      <c r="BH66" s="12">
        <f t="shared" si="44"/>
        <v>0</v>
      </c>
      <c r="BI66" s="12">
        <f t="shared" si="44"/>
        <v>0</v>
      </c>
      <c r="BJ66" s="12">
        <f t="shared" si="44"/>
        <v>0</v>
      </c>
      <c r="BK66" s="12">
        <f t="shared" si="44"/>
        <v>0</v>
      </c>
      <c r="BL66" s="136">
        <f aca="true" t="shared" si="45" ref="BL66:BQ66">BL67+BL69</f>
        <v>0</v>
      </c>
      <c r="BM66" s="13">
        <f t="shared" si="45"/>
        <v>0</v>
      </c>
      <c r="BN66" s="13">
        <f t="shared" si="45"/>
        <v>0</v>
      </c>
      <c r="BO66" s="137">
        <f t="shared" si="45"/>
        <v>0</v>
      </c>
      <c r="BP66" s="137">
        <f t="shared" si="45"/>
        <v>0</v>
      </c>
      <c r="BQ66" s="332">
        <f t="shared" si="45"/>
        <v>343</v>
      </c>
      <c r="BR66" s="333">
        <f aca="true" t="shared" si="46" ref="BR66:CH66">BR67+BR69</f>
        <v>0</v>
      </c>
      <c r="BS66" s="319">
        <f t="shared" si="46"/>
        <v>0</v>
      </c>
      <c r="BT66" s="319">
        <f t="shared" si="46"/>
        <v>343</v>
      </c>
      <c r="BU66" s="319">
        <f t="shared" si="46"/>
        <v>0</v>
      </c>
      <c r="BV66" s="319">
        <f t="shared" si="46"/>
        <v>0</v>
      </c>
      <c r="BW66" s="319">
        <f t="shared" si="46"/>
        <v>343</v>
      </c>
      <c r="BX66" s="333">
        <f t="shared" si="46"/>
        <v>0</v>
      </c>
      <c r="BY66" s="319">
        <f t="shared" si="46"/>
        <v>0</v>
      </c>
      <c r="BZ66" s="259"/>
      <c r="CA66" s="319">
        <f t="shared" si="46"/>
        <v>0</v>
      </c>
      <c r="CB66" s="319">
        <f t="shared" si="46"/>
        <v>0</v>
      </c>
      <c r="CC66" s="319">
        <f t="shared" si="46"/>
        <v>0</v>
      </c>
      <c r="CD66" s="319">
        <f t="shared" si="46"/>
        <v>0</v>
      </c>
      <c r="CE66" s="319">
        <f t="shared" si="46"/>
        <v>0</v>
      </c>
      <c r="CF66" s="319">
        <f t="shared" si="46"/>
        <v>0</v>
      </c>
      <c r="CG66" s="334">
        <f t="shared" si="46"/>
        <v>0</v>
      </c>
      <c r="CH66" s="319">
        <f t="shared" si="46"/>
        <v>0</v>
      </c>
      <c r="CI66" s="319"/>
      <c r="CJ66" s="319"/>
      <c r="CK66" s="31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  <c r="EN66" s="189"/>
      <c r="EO66" s="189"/>
      <c r="EP66" s="189"/>
      <c r="EQ66" s="189"/>
      <c r="ER66" s="189"/>
      <c r="ES66" s="189"/>
      <c r="ET66" s="189"/>
      <c r="EU66" s="189"/>
      <c r="EV66" s="189"/>
      <c r="EW66" s="189"/>
      <c r="EX66" s="189"/>
      <c r="EY66" s="189"/>
      <c r="EZ66" s="189"/>
      <c r="FA66" s="189"/>
      <c r="FB66" s="189"/>
      <c r="FC66" s="189"/>
      <c r="FD66" s="189"/>
      <c r="FE66" s="189"/>
      <c r="FF66" s="189"/>
      <c r="FG66" s="189"/>
    </row>
    <row r="67" spans="1:163" s="573" customFormat="1" ht="12.75" hidden="1">
      <c r="A67" s="681"/>
      <c r="B67" s="658"/>
      <c r="C67" s="621" t="s">
        <v>2</v>
      </c>
      <c r="D67" s="127"/>
      <c r="E67" s="42"/>
      <c r="F67" s="103"/>
      <c r="G67" s="42"/>
      <c r="H67" s="54">
        <f>SUM(H68:H68)</f>
        <v>850000</v>
      </c>
      <c r="I67" s="54">
        <f aca="true" t="shared" si="47" ref="I67:BO67">SUM(I68:I68)</f>
        <v>0</v>
      </c>
      <c r="J67" s="54">
        <f t="shared" si="47"/>
        <v>850000</v>
      </c>
      <c r="K67" s="54">
        <f t="shared" si="47"/>
        <v>0</v>
      </c>
      <c r="L67" s="54">
        <f t="shared" si="47"/>
        <v>0</v>
      </c>
      <c r="M67" s="54">
        <f t="shared" si="47"/>
        <v>0</v>
      </c>
      <c r="N67" s="54">
        <f t="shared" si="47"/>
        <v>0</v>
      </c>
      <c r="O67" s="54">
        <f t="shared" si="47"/>
        <v>0</v>
      </c>
      <c r="P67" s="54">
        <f t="shared" si="47"/>
        <v>0</v>
      </c>
      <c r="Q67" s="54">
        <f t="shared" si="47"/>
        <v>0</v>
      </c>
      <c r="R67" s="54">
        <f t="shared" si="47"/>
        <v>0</v>
      </c>
      <c r="S67" s="54">
        <f t="shared" si="47"/>
        <v>0</v>
      </c>
      <c r="T67" s="54">
        <f t="shared" si="47"/>
        <v>0</v>
      </c>
      <c r="U67" s="54">
        <f t="shared" si="47"/>
        <v>0</v>
      </c>
      <c r="V67" s="54">
        <f t="shared" si="47"/>
        <v>0</v>
      </c>
      <c r="W67" s="54">
        <f t="shared" si="47"/>
        <v>0</v>
      </c>
      <c r="X67" s="54">
        <f t="shared" si="47"/>
        <v>0</v>
      </c>
      <c r="Y67" s="54">
        <f t="shared" si="47"/>
        <v>0</v>
      </c>
      <c r="Z67" s="54">
        <f t="shared" si="47"/>
        <v>0</v>
      </c>
      <c r="AA67" s="54">
        <f t="shared" si="47"/>
        <v>0</v>
      </c>
      <c r="AB67" s="54">
        <f t="shared" si="47"/>
        <v>0</v>
      </c>
      <c r="AC67" s="54">
        <f t="shared" si="47"/>
        <v>0</v>
      </c>
      <c r="AD67" s="54">
        <f t="shared" si="47"/>
        <v>0</v>
      </c>
      <c r="AE67" s="54">
        <f t="shared" si="47"/>
        <v>0</v>
      </c>
      <c r="AF67" s="54">
        <f t="shared" si="47"/>
        <v>0</v>
      </c>
      <c r="AG67" s="54">
        <f t="shared" si="47"/>
        <v>0</v>
      </c>
      <c r="AH67" s="54">
        <f t="shared" si="47"/>
        <v>0</v>
      </c>
      <c r="AI67" s="54">
        <f t="shared" si="47"/>
        <v>0</v>
      </c>
      <c r="AJ67" s="54">
        <f t="shared" si="47"/>
        <v>0</v>
      </c>
      <c r="AK67" s="54">
        <f t="shared" si="47"/>
        <v>0</v>
      </c>
      <c r="AL67" s="54">
        <f t="shared" si="47"/>
        <v>0</v>
      </c>
      <c r="AM67" s="54">
        <f t="shared" si="47"/>
        <v>0</v>
      </c>
      <c r="AN67" s="54">
        <f t="shared" si="47"/>
        <v>0</v>
      </c>
      <c r="AO67" s="54">
        <f t="shared" si="47"/>
        <v>0</v>
      </c>
      <c r="AP67" s="54">
        <f t="shared" si="47"/>
        <v>0</v>
      </c>
      <c r="AQ67" s="54">
        <f t="shared" si="47"/>
        <v>0</v>
      </c>
      <c r="AR67" s="54">
        <f t="shared" si="47"/>
        <v>0</v>
      </c>
      <c r="AS67" s="54">
        <f t="shared" si="47"/>
        <v>0</v>
      </c>
      <c r="AT67" s="54">
        <f t="shared" si="47"/>
        <v>850000</v>
      </c>
      <c r="AU67" s="54">
        <f t="shared" si="47"/>
        <v>0</v>
      </c>
      <c r="AV67" s="54">
        <f t="shared" si="47"/>
        <v>0</v>
      </c>
      <c r="AW67" s="54">
        <f t="shared" si="47"/>
        <v>850000</v>
      </c>
      <c r="AX67" s="54">
        <f t="shared" si="47"/>
        <v>0</v>
      </c>
      <c r="AY67" s="54">
        <f t="shared" si="47"/>
        <v>0</v>
      </c>
      <c r="AZ67" s="54">
        <f t="shared" si="47"/>
        <v>0</v>
      </c>
      <c r="BA67" s="54">
        <f t="shared" si="47"/>
        <v>0</v>
      </c>
      <c r="BB67" s="54">
        <f t="shared" si="47"/>
        <v>0</v>
      </c>
      <c r="BC67" s="54">
        <f t="shared" si="47"/>
        <v>0</v>
      </c>
      <c r="BD67" s="54">
        <f t="shared" si="47"/>
        <v>0</v>
      </c>
      <c r="BE67" s="54">
        <f t="shared" si="47"/>
        <v>0</v>
      </c>
      <c r="BF67" s="54">
        <f t="shared" si="47"/>
        <v>850000</v>
      </c>
      <c r="BG67" s="54">
        <f t="shared" si="47"/>
        <v>0</v>
      </c>
      <c r="BH67" s="54">
        <f t="shared" si="47"/>
        <v>0</v>
      </c>
      <c r="BI67" s="54">
        <f t="shared" si="47"/>
        <v>0</v>
      </c>
      <c r="BJ67" s="54">
        <f t="shared" si="47"/>
        <v>0</v>
      </c>
      <c r="BK67" s="54">
        <f t="shared" si="47"/>
        <v>0</v>
      </c>
      <c r="BL67" s="54">
        <f t="shared" si="47"/>
        <v>0</v>
      </c>
      <c r="BM67" s="54">
        <f t="shared" si="47"/>
        <v>0</v>
      </c>
      <c r="BN67" s="54">
        <f t="shared" si="47"/>
        <v>0</v>
      </c>
      <c r="BO67" s="54">
        <f t="shared" si="47"/>
        <v>0</v>
      </c>
      <c r="BP67" s="42">
        <f aca="true" t="shared" si="48" ref="BP67:CH67">SUM(BP68:BP68)</f>
        <v>0</v>
      </c>
      <c r="BQ67" s="335">
        <f t="shared" si="48"/>
        <v>291</v>
      </c>
      <c r="BR67" s="342">
        <f t="shared" si="48"/>
        <v>0</v>
      </c>
      <c r="BS67" s="338">
        <f t="shared" si="48"/>
        <v>0</v>
      </c>
      <c r="BT67" s="338">
        <f t="shared" si="48"/>
        <v>291</v>
      </c>
      <c r="BU67" s="338">
        <f t="shared" si="48"/>
        <v>0</v>
      </c>
      <c r="BV67" s="347">
        <f t="shared" si="48"/>
        <v>0</v>
      </c>
      <c r="BW67" s="347">
        <f t="shared" si="48"/>
        <v>291</v>
      </c>
      <c r="BX67" s="348">
        <f t="shared" si="48"/>
        <v>0</v>
      </c>
      <c r="BY67" s="347">
        <f t="shared" si="48"/>
        <v>0</v>
      </c>
      <c r="BZ67" s="349"/>
      <c r="CA67" s="347">
        <f t="shared" si="48"/>
        <v>0</v>
      </c>
      <c r="CB67" s="347">
        <f t="shared" si="48"/>
        <v>0</v>
      </c>
      <c r="CC67" s="347">
        <f t="shared" si="48"/>
        <v>0</v>
      </c>
      <c r="CD67" s="347">
        <f t="shared" si="48"/>
        <v>0</v>
      </c>
      <c r="CE67" s="347">
        <f t="shared" si="48"/>
        <v>0</v>
      </c>
      <c r="CF67" s="347">
        <f t="shared" si="48"/>
        <v>0</v>
      </c>
      <c r="CG67" s="343">
        <f t="shared" si="48"/>
        <v>0</v>
      </c>
      <c r="CH67" s="338">
        <f t="shared" si="48"/>
        <v>0</v>
      </c>
      <c r="CI67" s="338"/>
      <c r="CJ67" s="338"/>
      <c r="CK67" s="338"/>
      <c r="CL67" s="190"/>
      <c r="CM67" s="190"/>
      <c r="CN67" s="190"/>
      <c r="CO67" s="190"/>
      <c r="CP67" s="190"/>
      <c r="CQ67" s="190"/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0"/>
      <c r="DX67" s="190"/>
      <c r="DY67" s="190"/>
      <c r="DZ67" s="190"/>
      <c r="EA67" s="190"/>
      <c r="EB67" s="190"/>
      <c r="EC67" s="190"/>
      <c r="ED67" s="190"/>
      <c r="EE67" s="190"/>
      <c r="EF67" s="190"/>
      <c r="EG67" s="190"/>
      <c r="EH67" s="190"/>
      <c r="EI67" s="190"/>
      <c r="EJ67" s="190"/>
      <c r="EK67" s="190"/>
      <c r="EL67" s="190"/>
      <c r="EM67" s="190"/>
      <c r="EN67" s="190"/>
      <c r="EO67" s="190"/>
      <c r="EP67" s="190"/>
      <c r="EQ67" s="190"/>
      <c r="ER67" s="190"/>
      <c r="ES67" s="190"/>
      <c r="ET67" s="190"/>
      <c r="EU67" s="190"/>
      <c r="EV67" s="190"/>
      <c r="EW67" s="190"/>
      <c r="EX67" s="190"/>
      <c r="EY67" s="190"/>
      <c r="EZ67" s="190"/>
      <c r="FA67" s="190"/>
      <c r="FB67" s="190"/>
      <c r="FC67" s="190"/>
      <c r="FD67" s="190"/>
      <c r="FE67" s="190"/>
      <c r="FF67" s="190"/>
      <c r="FG67" s="190"/>
    </row>
    <row r="68" spans="1:163" s="29" customFormat="1" ht="12.75" hidden="1">
      <c r="A68" s="527"/>
      <c r="B68" s="660"/>
      <c r="C68" s="624" t="s">
        <v>101</v>
      </c>
      <c r="D68" s="123"/>
      <c r="E68" s="9" t="s">
        <v>98</v>
      </c>
      <c r="F68" s="39"/>
      <c r="G68" s="9"/>
      <c r="H68" s="20">
        <v>850000</v>
      </c>
      <c r="I68" s="39"/>
      <c r="J68" s="9">
        <f>H68-I68</f>
        <v>850000</v>
      </c>
      <c r="K68" s="98"/>
      <c r="L68" s="98"/>
      <c r="M68" s="98"/>
      <c r="N68" s="98"/>
      <c r="O68" s="98"/>
      <c r="P68" s="47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68"/>
      <c r="AR68" s="112"/>
      <c r="AS68" s="47"/>
      <c r="AT68" s="156">
        <f>H68-P68-AQ68</f>
        <v>850000</v>
      </c>
      <c r="AU68" s="113"/>
      <c r="AV68" s="47"/>
      <c r="AW68" s="156">
        <f>AT68</f>
        <v>850000</v>
      </c>
      <c r="AX68" s="107"/>
      <c r="AY68" s="5"/>
      <c r="AZ68" s="98"/>
      <c r="BA68" s="98"/>
      <c r="BB68" s="98"/>
      <c r="BC68" s="39"/>
      <c r="BD68" s="10"/>
      <c r="BE68" s="5"/>
      <c r="BF68" s="8">
        <f>AW68-BC68</f>
        <v>850000</v>
      </c>
      <c r="BG68" s="19"/>
      <c r="BH68" s="5"/>
      <c r="BI68" s="5"/>
      <c r="BJ68" s="5"/>
      <c r="BK68" s="5"/>
      <c r="BL68" s="9"/>
      <c r="BM68" s="10"/>
      <c r="BN68" s="10"/>
      <c r="BO68" s="19"/>
      <c r="BP68" s="9"/>
      <c r="BQ68" s="308">
        <v>291</v>
      </c>
      <c r="BR68" s="246"/>
      <c r="BS68" s="244"/>
      <c r="BT68" s="192">
        <f>BQ68-BS68</f>
        <v>291</v>
      </c>
      <c r="BU68" s="244"/>
      <c r="BV68" s="247"/>
      <c r="BW68" s="294">
        <f>BT68-BV68</f>
        <v>291</v>
      </c>
      <c r="BX68" s="291"/>
      <c r="BY68" s="215"/>
      <c r="BZ68" s="195"/>
      <c r="CA68" s="215"/>
      <c r="CB68" s="215"/>
      <c r="CC68" s="215"/>
      <c r="CD68" s="215"/>
      <c r="CE68" s="215"/>
      <c r="CF68" s="215"/>
      <c r="CG68" s="239"/>
      <c r="CH68" s="215"/>
      <c r="CI68" s="215"/>
      <c r="CJ68" s="215"/>
      <c r="CK68" s="215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  <c r="EN68" s="189"/>
      <c r="EO68" s="189"/>
      <c r="EP68" s="189"/>
      <c r="EQ68" s="189"/>
      <c r="ER68" s="189"/>
      <c r="ES68" s="189"/>
      <c r="ET68" s="189"/>
      <c r="EU68" s="189"/>
      <c r="EV68" s="189"/>
      <c r="EW68" s="189"/>
      <c r="EX68" s="189"/>
      <c r="EY68" s="189"/>
      <c r="EZ68" s="189"/>
      <c r="FA68" s="189"/>
      <c r="FB68" s="189"/>
      <c r="FC68" s="189"/>
      <c r="FD68" s="189"/>
      <c r="FE68" s="189"/>
      <c r="FF68" s="189"/>
      <c r="FG68" s="189"/>
    </row>
    <row r="69" spans="1:163" s="573" customFormat="1" ht="12.75" hidden="1">
      <c r="A69" s="681"/>
      <c r="B69" s="658"/>
      <c r="C69" s="621" t="s">
        <v>3</v>
      </c>
      <c r="D69" s="127"/>
      <c r="E69" s="42" t="s">
        <v>98</v>
      </c>
      <c r="F69" s="103"/>
      <c r="G69" s="42"/>
      <c r="H69" s="54">
        <v>70000</v>
      </c>
      <c r="I69" s="103"/>
      <c r="J69" s="42">
        <v>70000</v>
      </c>
      <c r="K69" s="157"/>
      <c r="L69" s="157"/>
      <c r="M69" s="157"/>
      <c r="N69" s="157"/>
      <c r="O69" s="157"/>
      <c r="P69" s="158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9"/>
      <c r="AR69" s="172"/>
      <c r="AS69" s="158"/>
      <c r="AT69" s="173">
        <f>H69-P69-AQ69</f>
        <v>70000</v>
      </c>
      <c r="AU69" s="174"/>
      <c r="AV69" s="158"/>
      <c r="AW69" s="173">
        <f>AT69</f>
        <v>70000</v>
      </c>
      <c r="AX69" s="160"/>
      <c r="AY69" s="54"/>
      <c r="AZ69" s="157"/>
      <c r="BA69" s="157"/>
      <c r="BB69" s="157"/>
      <c r="BC69" s="103"/>
      <c r="BD69" s="69"/>
      <c r="BE69" s="54"/>
      <c r="BF69" s="104">
        <f>AW69-BC69</f>
        <v>70000</v>
      </c>
      <c r="BG69" s="70"/>
      <c r="BH69" s="54"/>
      <c r="BI69" s="54"/>
      <c r="BJ69" s="54"/>
      <c r="BK69" s="54"/>
      <c r="BL69" s="42"/>
      <c r="BM69" s="69"/>
      <c r="BN69" s="69"/>
      <c r="BO69" s="70"/>
      <c r="BP69" s="42"/>
      <c r="BQ69" s="335">
        <v>52</v>
      </c>
      <c r="BR69" s="336"/>
      <c r="BS69" s="337"/>
      <c r="BT69" s="350">
        <f>BQ69-BS69</f>
        <v>52</v>
      </c>
      <c r="BU69" s="337"/>
      <c r="BV69" s="339"/>
      <c r="BW69" s="294">
        <f>BT69-BV69</f>
        <v>52</v>
      </c>
      <c r="BX69" s="341"/>
      <c r="BY69" s="338"/>
      <c r="BZ69" s="264"/>
      <c r="CA69" s="338"/>
      <c r="CB69" s="338"/>
      <c r="CC69" s="338"/>
      <c r="CD69" s="338"/>
      <c r="CE69" s="338"/>
      <c r="CF69" s="338"/>
      <c r="CG69" s="343"/>
      <c r="CH69" s="338"/>
      <c r="CI69" s="338"/>
      <c r="CJ69" s="338"/>
      <c r="CK69" s="338"/>
      <c r="CL69" s="190"/>
      <c r="CM69" s="190"/>
      <c r="CN69" s="190"/>
      <c r="CO69" s="190"/>
      <c r="CP69" s="190"/>
      <c r="CQ69" s="190"/>
      <c r="CR69" s="190"/>
      <c r="CS69" s="190"/>
      <c r="CT69" s="190"/>
      <c r="CU69" s="190"/>
      <c r="CV69" s="190"/>
      <c r="CW69" s="190"/>
      <c r="CX69" s="190"/>
      <c r="CY69" s="190"/>
      <c r="CZ69" s="190"/>
      <c r="DA69" s="190"/>
      <c r="DB69" s="190"/>
      <c r="DC69" s="190"/>
      <c r="DD69" s="190"/>
      <c r="DE69" s="190"/>
      <c r="DF69" s="190"/>
      <c r="DG69" s="190"/>
      <c r="DH69" s="190"/>
      <c r="DI69" s="190"/>
      <c r="DJ69" s="190"/>
      <c r="DK69" s="190"/>
      <c r="DL69" s="190"/>
      <c r="DM69" s="190"/>
      <c r="DN69" s="190"/>
      <c r="DO69" s="190"/>
      <c r="DP69" s="190"/>
      <c r="DQ69" s="190"/>
      <c r="DR69" s="190"/>
      <c r="DS69" s="190"/>
      <c r="DT69" s="190"/>
      <c r="DU69" s="190"/>
      <c r="DV69" s="190"/>
      <c r="DW69" s="190"/>
      <c r="DX69" s="190"/>
      <c r="DY69" s="190"/>
      <c r="DZ69" s="190"/>
      <c r="EA69" s="190"/>
      <c r="EB69" s="190"/>
      <c r="EC69" s="190"/>
      <c r="ED69" s="190"/>
      <c r="EE69" s="190"/>
      <c r="EF69" s="190"/>
      <c r="EG69" s="190"/>
      <c r="EH69" s="190"/>
      <c r="EI69" s="190"/>
      <c r="EJ69" s="190"/>
      <c r="EK69" s="190"/>
      <c r="EL69" s="190"/>
      <c r="EM69" s="190"/>
      <c r="EN69" s="190"/>
      <c r="EO69" s="190"/>
      <c r="EP69" s="190"/>
      <c r="EQ69" s="190"/>
      <c r="ER69" s="190"/>
      <c r="ES69" s="190"/>
      <c r="ET69" s="190"/>
      <c r="EU69" s="190"/>
      <c r="EV69" s="190"/>
      <c r="EW69" s="190"/>
      <c r="EX69" s="190"/>
      <c r="EY69" s="190"/>
      <c r="EZ69" s="190"/>
      <c r="FA69" s="190"/>
      <c r="FB69" s="190"/>
      <c r="FC69" s="190"/>
      <c r="FD69" s="190"/>
      <c r="FE69" s="190"/>
      <c r="FF69" s="190"/>
      <c r="FG69" s="190"/>
    </row>
    <row r="70" spans="1:163" s="75" customFormat="1" ht="27" customHeight="1" hidden="1">
      <c r="A70" s="720" t="s">
        <v>33</v>
      </c>
      <c r="B70" s="721"/>
      <c r="C70" s="722"/>
      <c r="D70" s="546"/>
      <c r="E70" s="11"/>
      <c r="F70" s="99"/>
      <c r="G70" s="11"/>
      <c r="H70" s="12">
        <v>1320000</v>
      </c>
      <c r="I70" s="175"/>
      <c r="J70" s="141">
        <f>H70-I70</f>
        <v>1320000</v>
      </c>
      <c r="K70" s="99"/>
      <c r="L70" s="99"/>
      <c r="M70" s="99"/>
      <c r="N70" s="99"/>
      <c r="O70" s="99"/>
      <c r="P70" s="176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177"/>
      <c r="AR70" s="178"/>
      <c r="AS70" s="176"/>
      <c r="AT70" s="14">
        <f>H70-P70-AQ70</f>
        <v>1320000</v>
      </c>
      <c r="AU70" s="179"/>
      <c r="AV70" s="176"/>
      <c r="AW70" s="14">
        <f>AT70</f>
        <v>1320000</v>
      </c>
      <c r="AX70" s="180"/>
      <c r="AY70" s="11"/>
      <c r="AZ70" s="99"/>
      <c r="BA70" s="99"/>
      <c r="BB70" s="99"/>
      <c r="BC70" s="175"/>
      <c r="BD70" s="109"/>
      <c r="BE70" s="11"/>
      <c r="BF70" s="74">
        <f>AW70-BC70</f>
        <v>1320000</v>
      </c>
      <c r="BG70" s="110"/>
      <c r="BH70" s="11"/>
      <c r="BI70" s="11"/>
      <c r="BJ70" s="11"/>
      <c r="BK70" s="11"/>
      <c r="BL70" s="73"/>
      <c r="BM70" s="109"/>
      <c r="BN70" s="109"/>
      <c r="BO70" s="110"/>
      <c r="BP70" s="73"/>
      <c r="BQ70" s="351"/>
      <c r="BR70" s="352"/>
      <c r="BS70" s="353"/>
      <c r="BT70" s="321"/>
      <c r="BU70" s="353"/>
      <c r="BV70" s="354"/>
      <c r="BW70" s="355"/>
      <c r="BX70" s="356"/>
      <c r="BY70" s="321"/>
      <c r="BZ70" s="195"/>
      <c r="CA70" s="321"/>
      <c r="CB70" s="321"/>
      <c r="CC70" s="321"/>
      <c r="CD70" s="321"/>
      <c r="CE70" s="321"/>
      <c r="CF70" s="321"/>
      <c r="CG70" s="358"/>
      <c r="CH70" s="321"/>
      <c r="CI70" s="321"/>
      <c r="CJ70" s="321"/>
      <c r="CK70" s="321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  <c r="EN70" s="189"/>
      <c r="EO70" s="189"/>
      <c r="EP70" s="189"/>
      <c r="EQ70" s="189"/>
      <c r="ER70" s="189"/>
      <c r="ES70" s="189"/>
      <c r="ET70" s="189"/>
      <c r="EU70" s="189"/>
      <c r="EV70" s="189"/>
      <c r="EW70" s="189"/>
      <c r="EX70" s="189"/>
      <c r="EY70" s="189"/>
      <c r="EZ70" s="189"/>
      <c r="FA70" s="189"/>
      <c r="FB70" s="189"/>
      <c r="FC70" s="189"/>
      <c r="FD70" s="189"/>
      <c r="FE70" s="189"/>
      <c r="FF70" s="189"/>
      <c r="FG70" s="189"/>
    </row>
    <row r="71" spans="1:163" s="574" customFormat="1" ht="20.25" customHeight="1" hidden="1">
      <c r="A71" s="682" t="s">
        <v>35</v>
      </c>
      <c r="B71" s="661"/>
      <c r="C71" s="625"/>
      <c r="D71" s="56"/>
      <c r="E71" s="57"/>
      <c r="F71" s="105"/>
      <c r="G71" s="57"/>
      <c r="H71" s="58" t="e">
        <f>#REF!+H60+H63+H66+H70</f>
        <v>#REF!</v>
      </c>
      <c r="I71" s="58" t="e">
        <f>#REF!+I60+I63+I66+I70</f>
        <v>#REF!</v>
      </c>
      <c r="J71" s="58" t="e">
        <f>#REF!+J60+J63+J66+J70</f>
        <v>#REF!</v>
      </c>
      <c r="K71" s="58" t="e">
        <f>#REF!+K60+K63+K66+K70</f>
        <v>#REF!</v>
      </c>
      <c r="L71" s="58" t="e">
        <f>#REF!+L60+L63+L66+L70</f>
        <v>#REF!</v>
      </c>
      <c r="M71" s="58" t="e">
        <f>#REF!+M60+M63+M66+M70</f>
        <v>#REF!</v>
      </c>
      <c r="N71" s="58" t="e">
        <f>#REF!+N60+N63+N66+N70</f>
        <v>#REF!</v>
      </c>
      <c r="O71" s="58" t="e">
        <f>#REF!+O60+O63+O66+O70</f>
        <v>#REF!</v>
      </c>
      <c r="P71" s="58" t="e">
        <f>#REF!+P60+P63+P66+P70</f>
        <v>#REF!</v>
      </c>
      <c r="Q71" s="58" t="e">
        <f>#REF!+Q60+Q63+Q66+Q70</f>
        <v>#REF!</v>
      </c>
      <c r="R71" s="58" t="e">
        <f>#REF!+R60+R63+R66+R70</f>
        <v>#REF!</v>
      </c>
      <c r="S71" s="58" t="e">
        <f>#REF!+S60+S63+S66+S70</f>
        <v>#REF!</v>
      </c>
      <c r="T71" s="58" t="e">
        <f>#REF!+T60+T63+T66+T70</f>
        <v>#REF!</v>
      </c>
      <c r="U71" s="58" t="e">
        <f>#REF!+U60+U63+U66+U70</f>
        <v>#REF!</v>
      </c>
      <c r="V71" s="58" t="e">
        <f>#REF!+V60+V63+V66+V70</f>
        <v>#REF!</v>
      </c>
      <c r="W71" s="58" t="e">
        <f>#REF!+W60+W63+W66+W70</f>
        <v>#REF!</v>
      </c>
      <c r="X71" s="58" t="e">
        <f>#REF!+X60+X63+X66+X70</f>
        <v>#REF!</v>
      </c>
      <c r="Y71" s="58" t="e">
        <f>#REF!+Y60+Y63+Y66+Y70</f>
        <v>#REF!</v>
      </c>
      <c r="Z71" s="58" t="e">
        <f>#REF!+Z60+Z63+Z66+Z70</f>
        <v>#REF!</v>
      </c>
      <c r="AA71" s="58" t="e">
        <f>#REF!+AA60+AA63+AA66+AA70</f>
        <v>#REF!</v>
      </c>
      <c r="AB71" s="58" t="e">
        <f>#REF!+AB60+AB63+AB66+AB70</f>
        <v>#REF!</v>
      </c>
      <c r="AC71" s="58" t="e">
        <f>#REF!+AC60+AC63+AC66+AC70</f>
        <v>#REF!</v>
      </c>
      <c r="AD71" s="58" t="e">
        <f>#REF!+AD60+AD63+AD66+AD70</f>
        <v>#REF!</v>
      </c>
      <c r="AE71" s="58" t="e">
        <f>#REF!+AE60+AE63+AE66+AE70</f>
        <v>#REF!</v>
      </c>
      <c r="AF71" s="58" t="e">
        <f>#REF!+AF60+AF63+AF66+AF70</f>
        <v>#REF!</v>
      </c>
      <c r="AG71" s="58" t="e">
        <f>#REF!+AG60+AG63+AG66+AG70</f>
        <v>#REF!</v>
      </c>
      <c r="AH71" s="58" t="e">
        <f>#REF!+AH60+AH63+AH66+AH70</f>
        <v>#REF!</v>
      </c>
      <c r="AI71" s="58" t="e">
        <f>#REF!+AI60+AI63+AI66+AI70</f>
        <v>#REF!</v>
      </c>
      <c r="AJ71" s="58" t="e">
        <f>#REF!+AJ60+AJ63+AJ66+AJ70</f>
        <v>#REF!</v>
      </c>
      <c r="AK71" s="58" t="e">
        <f>#REF!+AK60+AK63+AK66+AK70</f>
        <v>#REF!</v>
      </c>
      <c r="AL71" s="58" t="e">
        <f>#REF!+AL60+AL63+AL66+AL70</f>
        <v>#REF!</v>
      </c>
      <c r="AM71" s="58" t="e">
        <f>#REF!+AM60+AM63+AM66+AM70</f>
        <v>#REF!</v>
      </c>
      <c r="AN71" s="58" t="e">
        <f>#REF!+AN60+AN63+AN66+AN70</f>
        <v>#REF!</v>
      </c>
      <c r="AO71" s="58" t="e">
        <f>#REF!+AO60+AO63+AO66+AO70</f>
        <v>#REF!</v>
      </c>
      <c r="AP71" s="58" t="e">
        <f>#REF!+AP60+AP63+AP66+AP70</f>
        <v>#REF!</v>
      </c>
      <c r="AQ71" s="59" t="e">
        <f>#REF!+AQ60+AQ63+AQ66+AQ70</f>
        <v>#REF!</v>
      </c>
      <c r="AR71" s="60"/>
      <c r="AS71" s="58"/>
      <c r="AT71" s="61" t="e">
        <f>#REF!+AT60+AT63+AT66+AT70</f>
        <v>#REF!</v>
      </c>
      <c r="AU71" s="62"/>
      <c r="AV71" s="58"/>
      <c r="AW71" s="61" t="e">
        <f>#REF!+AW60+AW63+AW66+AW70</f>
        <v>#REF!</v>
      </c>
      <c r="AX71" s="62" t="e">
        <f>#REF!+AX60+AX63+AX66+AX70</f>
        <v>#REF!</v>
      </c>
      <c r="AY71" s="58" t="e">
        <f>#REF!+AY60+AY63+AY66+AY70</f>
        <v>#REF!</v>
      </c>
      <c r="AZ71" s="58" t="e">
        <f>#REF!+AZ60+AZ63+AZ66+AZ70</f>
        <v>#REF!</v>
      </c>
      <c r="BA71" s="58" t="e">
        <f>#REF!+BA60+BA63+BA66+BA70</f>
        <v>#REF!</v>
      </c>
      <c r="BB71" s="58" t="e">
        <f>#REF!+BB60+BB63+BB66+BB70</f>
        <v>#REF!</v>
      </c>
      <c r="BC71" s="59" t="e">
        <f>#REF!+BC60+BC63+BC66+BC70</f>
        <v>#REF!</v>
      </c>
      <c r="BD71" s="60"/>
      <c r="BE71" s="58"/>
      <c r="BF71" s="61" t="e">
        <f>#REF!+BF60+BF63+BF66+BF70</f>
        <v>#REF!</v>
      </c>
      <c r="BG71" s="62" t="e">
        <f>#REF!+BG60+BG63+BG66+BG70</f>
        <v>#REF!</v>
      </c>
      <c r="BH71" s="58" t="e">
        <f>#REF!+BH60+BH63+BH66+BH70</f>
        <v>#REF!</v>
      </c>
      <c r="BI71" s="58" t="e">
        <f>#REF!+BI60+BI63+BI66+BI70</f>
        <v>#REF!</v>
      </c>
      <c r="BJ71" s="58" t="e">
        <f>#REF!+BJ60+BJ63+BJ66+BJ70</f>
        <v>#REF!</v>
      </c>
      <c r="BK71" s="58" t="e">
        <f>#REF!+BK60+BK63+BK66+BK70</f>
        <v>#REF!</v>
      </c>
      <c r="BL71" s="59" t="e">
        <f>#REF!+BL60+BL63+BL66+BL70</f>
        <v>#REF!</v>
      </c>
      <c r="BM71" s="60" t="e">
        <f>#REF!+BM60+BM63+BM66+BM70</f>
        <v>#REF!</v>
      </c>
      <c r="BN71" s="60" t="e">
        <f>#REF!+BN60+BN63+BN66+BN70</f>
        <v>#REF!</v>
      </c>
      <c r="BO71" s="63" t="e">
        <f>#REF!+BO60+BO63+BO66+BO70</f>
        <v>#REF!</v>
      </c>
      <c r="BP71" s="59" t="e">
        <f>#REF!+BP60+BP63+BP66+BP70</f>
        <v>#REF!</v>
      </c>
      <c r="BQ71" s="359" t="e">
        <f>#REF!+BQ60+BQ63+BQ66+BQ70</f>
        <v>#REF!</v>
      </c>
      <c r="BR71" s="360" t="e">
        <f>#REF!+BR60+BR63+BR66+BR70</f>
        <v>#REF!</v>
      </c>
      <c r="BS71" s="361" t="e">
        <f>#REF!+BS60+BS63+BS66+BS70</f>
        <v>#REF!</v>
      </c>
      <c r="BT71" s="361" t="e">
        <f>#REF!+BT60+BT63+BT66+BT70</f>
        <v>#REF!</v>
      </c>
      <c r="BU71" s="361" t="e">
        <f>#REF!+BU60+BU63+BU66+BU70</f>
        <v>#REF!</v>
      </c>
      <c r="BV71" s="361" t="e">
        <f>#REF!+BV60+BV63+BV66+BV70</f>
        <v>#REF!</v>
      </c>
      <c r="BW71" s="361" t="e">
        <f>#REF!+BW60+BW63+BW66+BW70</f>
        <v>#REF!</v>
      </c>
      <c r="BX71" s="360" t="e">
        <f>#REF!+BX60+BX63+BX66+BX70</f>
        <v>#REF!</v>
      </c>
      <c r="BY71" s="361" t="e">
        <f>#REF!+BY60+BY63+BY66+BY70</f>
        <v>#REF!</v>
      </c>
      <c r="BZ71" s="259"/>
      <c r="CA71" s="361" t="e">
        <f>#REF!+CA60+CA63+CA66+CA70</f>
        <v>#REF!</v>
      </c>
      <c r="CB71" s="361" t="e">
        <f>#REF!+CB60+CB63+CB66+CB70</f>
        <v>#REF!</v>
      </c>
      <c r="CC71" s="361" t="e">
        <f>#REF!+CC60+CC63+CC66+CC70</f>
        <v>#REF!</v>
      </c>
      <c r="CD71" s="361" t="e">
        <f>#REF!+CD60+CD63+CD66+CD70</f>
        <v>#REF!</v>
      </c>
      <c r="CE71" s="361" t="e">
        <f>#REF!+CE60+CE63+CE66+CE70</f>
        <v>#REF!</v>
      </c>
      <c r="CF71" s="361" t="e">
        <f>#REF!+CF60+CF63+CF66+CF70</f>
        <v>#REF!</v>
      </c>
      <c r="CG71" s="362" t="e">
        <f>#REF!+CG60+CG63+CG66+CG70</f>
        <v>#REF!</v>
      </c>
      <c r="CH71" s="361" t="e">
        <f>#REF!+CH60+CH63+CH66+CH70</f>
        <v>#REF!</v>
      </c>
      <c r="CI71" s="361"/>
      <c r="CJ71" s="361"/>
      <c r="CK71" s="361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89"/>
      <c r="EN71" s="189"/>
      <c r="EO71" s="189"/>
      <c r="EP71" s="189"/>
      <c r="EQ71" s="189"/>
      <c r="ER71" s="189"/>
      <c r="ES71" s="189"/>
      <c r="ET71" s="189"/>
      <c r="EU71" s="189"/>
      <c r="EV71" s="189"/>
      <c r="EW71" s="189"/>
      <c r="EX71" s="189"/>
      <c r="EY71" s="189"/>
      <c r="EZ71" s="189"/>
      <c r="FA71" s="189"/>
      <c r="FB71" s="189"/>
      <c r="FC71" s="189"/>
      <c r="FD71" s="189"/>
      <c r="FE71" s="189"/>
      <c r="FF71" s="189"/>
      <c r="FG71" s="189"/>
    </row>
    <row r="72" spans="1:163" s="75" customFormat="1" ht="30" customHeight="1" hidden="1">
      <c r="A72" s="720" t="s">
        <v>34</v>
      </c>
      <c r="B72" s="721"/>
      <c r="C72" s="722"/>
      <c r="D72" s="546"/>
      <c r="E72" s="11"/>
      <c r="F72" s="99"/>
      <c r="G72" s="11"/>
      <c r="H72" s="12">
        <f aca="true" t="shared" si="49" ref="H72:AQ72">SUM(H73:H77)</f>
        <v>1398000</v>
      </c>
      <c r="I72" s="12">
        <f t="shared" si="49"/>
        <v>0</v>
      </c>
      <c r="J72" s="12">
        <f t="shared" si="49"/>
        <v>1398000</v>
      </c>
      <c r="K72" s="12">
        <f t="shared" si="49"/>
        <v>0</v>
      </c>
      <c r="L72" s="12">
        <f t="shared" si="49"/>
        <v>0</v>
      </c>
      <c r="M72" s="12">
        <f t="shared" si="49"/>
        <v>0</v>
      </c>
      <c r="N72" s="12">
        <f t="shared" si="49"/>
        <v>0</v>
      </c>
      <c r="O72" s="12">
        <f t="shared" si="49"/>
        <v>0</v>
      </c>
      <c r="P72" s="12">
        <f t="shared" si="49"/>
        <v>26855.03</v>
      </c>
      <c r="Q72" s="12">
        <f t="shared" si="49"/>
        <v>0</v>
      </c>
      <c r="R72" s="12">
        <f t="shared" si="49"/>
        <v>0</v>
      </c>
      <c r="S72" s="12">
        <f t="shared" si="49"/>
        <v>0</v>
      </c>
      <c r="T72" s="12">
        <f t="shared" si="49"/>
        <v>0</v>
      </c>
      <c r="U72" s="12">
        <f t="shared" si="49"/>
        <v>0</v>
      </c>
      <c r="V72" s="12">
        <f t="shared" si="49"/>
        <v>8000</v>
      </c>
      <c r="W72" s="12">
        <f t="shared" si="49"/>
        <v>0</v>
      </c>
      <c r="X72" s="12">
        <f t="shared" si="49"/>
        <v>0</v>
      </c>
      <c r="Y72" s="12">
        <f t="shared" si="49"/>
        <v>25000</v>
      </c>
      <c r="Z72" s="12">
        <f t="shared" si="49"/>
        <v>0</v>
      </c>
      <c r="AA72" s="12">
        <f t="shared" si="49"/>
        <v>0</v>
      </c>
      <c r="AB72" s="12">
        <f t="shared" si="49"/>
        <v>8000</v>
      </c>
      <c r="AC72" s="12">
        <f t="shared" si="49"/>
        <v>0</v>
      </c>
      <c r="AD72" s="12">
        <f t="shared" si="49"/>
        <v>0</v>
      </c>
      <c r="AE72" s="12">
        <f t="shared" si="49"/>
        <v>0</v>
      </c>
      <c r="AF72" s="12">
        <f t="shared" si="49"/>
        <v>0</v>
      </c>
      <c r="AG72" s="12">
        <f t="shared" si="49"/>
        <v>0</v>
      </c>
      <c r="AH72" s="12">
        <f t="shared" si="49"/>
        <v>9000</v>
      </c>
      <c r="AI72" s="12">
        <f t="shared" si="49"/>
        <v>0</v>
      </c>
      <c r="AJ72" s="12">
        <f t="shared" si="49"/>
        <v>0</v>
      </c>
      <c r="AK72" s="12">
        <f t="shared" si="49"/>
        <v>0</v>
      </c>
      <c r="AL72" s="12">
        <f t="shared" si="49"/>
        <v>0</v>
      </c>
      <c r="AM72" s="12">
        <f t="shared" si="49"/>
        <v>0</v>
      </c>
      <c r="AN72" s="12">
        <f t="shared" si="49"/>
        <v>25000</v>
      </c>
      <c r="AO72" s="12">
        <f t="shared" si="49"/>
        <v>0</v>
      </c>
      <c r="AP72" s="12">
        <f t="shared" si="49"/>
        <v>0</v>
      </c>
      <c r="AQ72" s="136">
        <f t="shared" si="49"/>
        <v>26952.04</v>
      </c>
      <c r="AR72" s="13"/>
      <c r="AS72" s="12"/>
      <c r="AT72" s="14">
        <f>SUM(AT73:AT77)</f>
        <v>1344192.93</v>
      </c>
      <c r="AU72" s="138"/>
      <c r="AV72" s="12"/>
      <c r="AW72" s="14">
        <f aca="true" t="shared" si="50" ref="AW72:BB72">SUM(AW73:AW77)</f>
        <v>1344192.93</v>
      </c>
      <c r="AX72" s="138">
        <f t="shared" si="50"/>
        <v>0</v>
      </c>
      <c r="AY72" s="12">
        <f t="shared" si="50"/>
        <v>0</v>
      </c>
      <c r="AZ72" s="12">
        <f t="shared" si="50"/>
        <v>0</v>
      </c>
      <c r="BA72" s="12">
        <f t="shared" si="50"/>
        <v>0</v>
      </c>
      <c r="BB72" s="12">
        <f t="shared" si="50"/>
        <v>0</v>
      </c>
      <c r="BC72" s="136">
        <f aca="true" t="shared" si="51" ref="BC72:BN72">SUM(BC73:BC78)</f>
        <v>188851.54</v>
      </c>
      <c r="BD72" s="13"/>
      <c r="BE72" s="12"/>
      <c r="BF72" s="14">
        <f t="shared" si="51"/>
        <v>1155341.39</v>
      </c>
      <c r="BG72" s="138">
        <f t="shared" si="51"/>
        <v>0</v>
      </c>
      <c r="BH72" s="12">
        <f t="shared" si="51"/>
        <v>0</v>
      </c>
      <c r="BI72" s="12">
        <f t="shared" si="51"/>
        <v>0</v>
      </c>
      <c r="BJ72" s="12">
        <f t="shared" si="51"/>
        <v>0</v>
      </c>
      <c r="BK72" s="12">
        <f t="shared" si="51"/>
        <v>0</v>
      </c>
      <c r="BL72" s="136">
        <f t="shared" si="51"/>
        <v>157730.77000000002</v>
      </c>
      <c r="BM72" s="13">
        <f t="shared" si="51"/>
        <v>0</v>
      </c>
      <c r="BN72" s="13">
        <f t="shared" si="51"/>
        <v>0</v>
      </c>
      <c r="BO72" s="138"/>
      <c r="BP72" s="136"/>
      <c r="BQ72" s="332">
        <f>SUM(BQ73:BQ78)</f>
        <v>56</v>
      </c>
      <c r="BR72" s="333">
        <f aca="true" t="shared" si="52" ref="BR72:CH72">SUM(BR73:BR78)</f>
        <v>0</v>
      </c>
      <c r="BS72" s="319">
        <f t="shared" si="52"/>
        <v>0</v>
      </c>
      <c r="BT72" s="319">
        <f t="shared" si="52"/>
        <v>52</v>
      </c>
      <c r="BU72" s="319">
        <f t="shared" si="52"/>
        <v>0</v>
      </c>
      <c r="BV72" s="319">
        <f t="shared" si="52"/>
        <v>0</v>
      </c>
      <c r="BW72" s="319">
        <f t="shared" si="52"/>
        <v>48</v>
      </c>
      <c r="BX72" s="333">
        <f t="shared" si="52"/>
        <v>0</v>
      </c>
      <c r="BY72" s="319">
        <f t="shared" si="52"/>
        <v>0</v>
      </c>
      <c r="BZ72" s="259"/>
      <c r="CA72" s="319">
        <f t="shared" si="52"/>
        <v>0</v>
      </c>
      <c r="CB72" s="319">
        <f t="shared" si="52"/>
        <v>0</v>
      </c>
      <c r="CC72" s="319">
        <f t="shared" si="52"/>
        <v>0</v>
      </c>
      <c r="CD72" s="319">
        <f t="shared" si="52"/>
        <v>0</v>
      </c>
      <c r="CE72" s="319">
        <f t="shared" si="52"/>
        <v>0</v>
      </c>
      <c r="CF72" s="319">
        <f t="shared" si="52"/>
        <v>0</v>
      </c>
      <c r="CG72" s="334">
        <f t="shared" si="52"/>
        <v>0</v>
      </c>
      <c r="CH72" s="319">
        <f t="shared" si="52"/>
        <v>0</v>
      </c>
      <c r="CI72" s="319"/>
      <c r="CJ72" s="319"/>
      <c r="CK72" s="31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89"/>
      <c r="DY72" s="189"/>
      <c r="DZ72" s="189"/>
      <c r="EA72" s="189"/>
      <c r="EB72" s="189"/>
      <c r="EC72" s="189"/>
      <c r="ED72" s="189"/>
      <c r="EE72" s="189"/>
      <c r="EF72" s="189"/>
      <c r="EG72" s="189"/>
      <c r="EH72" s="189"/>
      <c r="EI72" s="189"/>
      <c r="EJ72" s="189"/>
      <c r="EK72" s="189"/>
      <c r="EL72" s="189"/>
      <c r="EM72" s="189"/>
      <c r="EN72" s="189"/>
      <c r="EO72" s="189"/>
      <c r="EP72" s="189"/>
      <c r="EQ72" s="189"/>
      <c r="ER72" s="189"/>
      <c r="ES72" s="189"/>
      <c r="ET72" s="189"/>
      <c r="EU72" s="189"/>
      <c r="EV72" s="189"/>
      <c r="EW72" s="189"/>
      <c r="EX72" s="189"/>
      <c r="EY72" s="189"/>
      <c r="EZ72" s="189"/>
      <c r="FA72" s="189"/>
      <c r="FB72" s="189"/>
      <c r="FC72" s="189"/>
      <c r="FD72" s="189"/>
      <c r="FE72" s="189"/>
      <c r="FF72" s="189"/>
      <c r="FG72" s="189"/>
    </row>
    <row r="73" spans="1:163" s="29" customFormat="1" ht="12.75" hidden="1">
      <c r="A73" s="683"/>
      <c r="B73" s="660"/>
      <c r="C73" s="624" t="s">
        <v>16</v>
      </c>
      <c r="D73" s="123"/>
      <c r="E73" s="21" t="s">
        <v>22</v>
      </c>
      <c r="F73" s="21">
        <v>12</v>
      </c>
      <c r="G73" s="21">
        <v>2000</v>
      </c>
      <c r="H73" s="5">
        <f>F73*G73</f>
        <v>24000</v>
      </c>
      <c r="I73" s="9"/>
      <c r="J73" s="9">
        <f>H73-I73</f>
        <v>24000</v>
      </c>
      <c r="K73" s="98"/>
      <c r="L73" s="98"/>
      <c r="M73" s="98"/>
      <c r="N73" s="98"/>
      <c r="O73" s="98"/>
      <c r="P73" s="47">
        <f>787.06+1058.18+9.79</f>
        <v>1855.03</v>
      </c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68">
        <v>1952.04</v>
      </c>
      <c r="AR73" s="112"/>
      <c r="AS73" s="47"/>
      <c r="AT73" s="156">
        <f>H73-P73-AQ73</f>
        <v>20192.93</v>
      </c>
      <c r="AU73" s="113"/>
      <c r="AV73" s="47"/>
      <c r="AW73" s="156">
        <f>AT73</f>
        <v>20192.93</v>
      </c>
      <c r="AX73" s="107"/>
      <c r="AY73" s="5"/>
      <c r="AZ73" s="98"/>
      <c r="BA73" s="98"/>
      <c r="BB73" s="98"/>
      <c r="BC73" s="39">
        <f>787.06+1334.6+35.87</f>
        <v>2157.5299999999997</v>
      </c>
      <c r="BD73" s="10"/>
      <c r="BE73" s="5"/>
      <c r="BF73" s="8">
        <f aca="true" t="shared" si="53" ref="BF73:BF78">AW73-BC73</f>
        <v>18035.4</v>
      </c>
      <c r="BG73" s="19"/>
      <c r="BH73" s="5"/>
      <c r="BI73" s="5"/>
      <c r="BJ73" s="5"/>
      <c r="BK73" s="5"/>
      <c r="BL73" s="9">
        <f>787.06+2186.03+8.97+590</f>
        <v>3572.06</v>
      </c>
      <c r="BM73" s="10"/>
      <c r="BN73" s="10"/>
      <c r="BO73" s="19"/>
      <c r="BP73" s="9"/>
      <c r="BQ73" s="308">
        <v>13</v>
      </c>
      <c r="BR73" s="246"/>
      <c r="BS73" s="244"/>
      <c r="BT73" s="215">
        <v>12</v>
      </c>
      <c r="BU73" s="244"/>
      <c r="BV73" s="247"/>
      <c r="BW73" s="294">
        <v>11</v>
      </c>
      <c r="BX73" s="291"/>
      <c r="BY73" s="215"/>
      <c r="BZ73" s="195"/>
      <c r="CA73" s="215"/>
      <c r="CB73" s="215"/>
      <c r="CC73" s="215"/>
      <c r="CD73" s="215"/>
      <c r="CE73" s="215"/>
      <c r="CF73" s="215"/>
      <c r="CG73" s="239"/>
      <c r="CH73" s="215"/>
      <c r="CI73" s="215"/>
      <c r="CJ73" s="215"/>
      <c r="CK73" s="215"/>
      <c r="CL73" s="189"/>
      <c r="CM73" s="189"/>
      <c r="CN73" s="189"/>
      <c r="CO73" s="189"/>
      <c r="CP73" s="189"/>
      <c r="CQ73" s="189"/>
      <c r="CR73" s="189"/>
      <c r="CS73" s="189"/>
      <c r="CT73" s="189"/>
      <c r="CU73" s="189"/>
      <c r="CV73" s="189"/>
      <c r="CW73" s="189"/>
      <c r="CX73" s="189"/>
      <c r="CY73" s="189"/>
      <c r="CZ73" s="189"/>
      <c r="DA73" s="189"/>
      <c r="DB73" s="189"/>
      <c r="DC73" s="189"/>
      <c r="DD73" s="189"/>
      <c r="DE73" s="189"/>
      <c r="DF73" s="189"/>
      <c r="DG73" s="189"/>
      <c r="DH73" s="189"/>
      <c r="DI73" s="189"/>
      <c r="DJ73" s="189"/>
      <c r="DK73" s="189"/>
      <c r="DL73" s="189"/>
      <c r="DM73" s="189"/>
      <c r="DN73" s="189"/>
      <c r="DO73" s="189"/>
      <c r="DP73" s="189"/>
      <c r="DQ73" s="189"/>
      <c r="DR73" s="189"/>
      <c r="DS73" s="189"/>
      <c r="DT73" s="189"/>
      <c r="DU73" s="189"/>
      <c r="DV73" s="189"/>
      <c r="DW73" s="189"/>
      <c r="DX73" s="189"/>
      <c r="DY73" s="189"/>
      <c r="DZ73" s="189"/>
      <c r="EA73" s="189"/>
      <c r="EB73" s="189"/>
      <c r="EC73" s="189"/>
      <c r="ED73" s="189"/>
      <c r="EE73" s="189"/>
      <c r="EF73" s="189"/>
      <c r="EG73" s="189"/>
      <c r="EH73" s="189"/>
      <c r="EI73" s="189"/>
      <c r="EJ73" s="189"/>
      <c r="EK73" s="189"/>
      <c r="EL73" s="189"/>
      <c r="EM73" s="189"/>
      <c r="EN73" s="189"/>
      <c r="EO73" s="189"/>
      <c r="EP73" s="189"/>
      <c r="EQ73" s="189"/>
      <c r="ER73" s="189"/>
      <c r="ES73" s="189"/>
      <c r="ET73" s="189"/>
      <c r="EU73" s="189"/>
      <c r="EV73" s="189"/>
      <c r="EW73" s="189"/>
      <c r="EX73" s="189"/>
      <c r="EY73" s="189"/>
      <c r="EZ73" s="189"/>
      <c r="FA73" s="189"/>
      <c r="FB73" s="189"/>
      <c r="FC73" s="189"/>
      <c r="FD73" s="189"/>
      <c r="FE73" s="189"/>
      <c r="FF73" s="189"/>
      <c r="FG73" s="189"/>
    </row>
    <row r="74" spans="1:163" s="29" customFormat="1" ht="12.75" hidden="1">
      <c r="A74" s="683"/>
      <c r="B74" s="660"/>
      <c r="C74" s="624" t="s">
        <v>15</v>
      </c>
      <c r="D74" s="123"/>
      <c r="E74" s="9" t="s">
        <v>22</v>
      </c>
      <c r="F74" s="9">
        <v>12</v>
      </c>
      <c r="G74" s="9">
        <v>2000</v>
      </c>
      <c r="H74" s="5">
        <f>F74*G74</f>
        <v>24000</v>
      </c>
      <c r="I74" s="39"/>
      <c r="J74" s="9">
        <f>H74-I74</f>
        <v>24000</v>
      </c>
      <c r="K74" s="98"/>
      <c r="L74" s="98"/>
      <c r="M74" s="98"/>
      <c r="N74" s="98"/>
      <c r="O74" s="98"/>
      <c r="P74" s="47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68"/>
      <c r="AR74" s="112"/>
      <c r="AS74" s="47"/>
      <c r="AT74" s="156">
        <f>H74-P74-AQ74</f>
        <v>24000</v>
      </c>
      <c r="AU74" s="113"/>
      <c r="AV74" s="47"/>
      <c r="AW74" s="156">
        <f>AT74</f>
        <v>24000</v>
      </c>
      <c r="AX74" s="107"/>
      <c r="AY74" s="5"/>
      <c r="AZ74" s="98"/>
      <c r="BA74" s="98"/>
      <c r="BB74" s="98"/>
      <c r="BC74" s="39"/>
      <c r="BD74" s="10"/>
      <c r="BE74" s="5"/>
      <c r="BF74" s="8">
        <f t="shared" si="53"/>
        <v>24000</v>
      </c>
      <c r="BG74" s="19"/>
      <c r="BH74" s="5"/>
      <c r="BI74" s="5"/>
      <c r="BJ74" s="5"/>
      <c r="BK74" s="5"/>
      <c r="BL74" s="9"/>
      <c r="BM74" s="10"/>
      <c r="BN74" s="10"/>
      <c r="BO74" s="19"/>
      <c r="BP74" s="9"/>
      <c r="BQ74" s="308">
        <v>13</v>
      </c>
      <c r="BR74" s="246"/>
      <c r="BS74" s="244"/>
      <c r="BT74" s="215">
        <v>12</v>
      </c>
      <c r="BU74" s="244"/>
      <c r="BV74" s="247"/>
      <c r="BW74" s="294">
        <v>11</v>
      </c>
      <c r="BX74" s="291"/>
      <c r="BY74" s="215"/>
      <c r="BZ74" s="195"/>
      <c r="CA74" s="215"/>
      <c r="CB74" s="215"/>
      <c r="CC74" s="215"/>
      <c r="CD74" s="215"/>
      <c r="CE74" s="215"/>
      <c r="CF74" s="215"/>
      <c r="CG74" s="239"/>
      <c r="CH74" s="215"/>
      <c r="CI74" s="215"/>
      <c r="CJ74" s="215"/>
      <c r="CK74" s="215"/>
      <c r="CL74" s="189"/>
      <c r="CM74" s="189"/>
      <c r="CN74" s="189"/>
      <c r="CO74" s="189"/>
      <c r="CP74" s="189"/>
      <c r="CQ74" s="189"/>
      <c r="CR74" s="189"/>
      <c r="CS74" s="189"/>
      <c r="CT74" s="189"/>
      <c r="CU74" s="189"/>
      <c r="CV74" s="189"/>
      <c r="CW74" s="189"/>
      <c r="CX74" s="189"/>
      <c r="CY74" s="189"/>
      <c r="CZ74" s="189"/>
      <c r="DA74" s="189"/>
      <c r="DB74" s="189"/>
      <c r="DC74" s="189"/>
      <c r="DD74" s="189"/>
      <c r="DE74" s="189"/>
      <c r="DF74" s="189"/>
      <c r="DG74" s="189"/>
      <c r="DH74" s="189"/>
      <c r="DI74" s="189"/>
      <c r="DJ74" s="189"/>
      <c r="DK74" s="189"/>
      <c r="DL74" s="189"/>
      <c r="DM74" s="189"/>
      <c r="DN74" s="189"/>
      <c r="DO74" s="189"/>
      <c r="DP74" s="189"/>
      <c r="DQ74" s="189"/>
      <c r="DR74" s="189"/>
      <c r="DS74" s="189"/>
      <c r="DT74" s="189"/>
      <c r="DU74" s="189"/>
      <c r="DV74" s="189"/>
      <c r="DW74" s="189"/>
      <c r="DX74" s="189"/>
      <c r="DY74" s="189"/>
      <c r="DZ74" s="189"/>
      <c r="EA74" s="189"/>
      <c r="EB74" s="189"/>
      <c r="EC74" s="189"/>
      <c r="ED74" s="189"/>
      <c r="EE74" s="189"/>
      <c r="EF74" s="189"/>
      <c r="EG74" s="189"/>
      <c r="EH74" s="189"/>
      <c r="EI74" s="189"/>
      <c r="EJ74" s="189"/>
      <c r="EK74" s="189"/>
      <c r="EL74" s="189"/>
      <c r="EM74" s="189"/>
      <c r="EN74" s="189"/>
      <c r="EO74" s="189"/>
      <c r="EP74" s="189"/>
      <c r="EQ74" s="189"/>
      <c r="ER74" s="189"/>
      <c r="ES74" s="189"/>
      <c r="ET74" s="189"/>
      <c r="EU74" s="189"/>
      <c r="EV74" s="189"/>
      <c r="EW74" s="189"/>
      <c r="EX74" s="189"/>
      <c r="EY74" s="189"/>
      <c r="EZ74" s="189"/>
      <c r="FA74" s="189"/>
      <c r="FB74" s="189"/>
      <c r="FC74" s="189"/>
      <c r="FD74" s="189"/>
      <c r="FE74" s="189"/>
      <c r="FF74" s="189"/>
      <c r="FG74" s="189"/>
    </row>
    <row r="75" spans="1:163" s="29" customFormat="1" ht="12.75" hidden="1">
      <c r="A75" s="683"/>
      <c r="B75" s="660"/>
      <c r="C75" s="624" t="s">
        <v>14</v>
      </c>
      <c r="D75" s="123"/>
      <c r="E75" s="9" t="s">
        <v>22</v>
      </c>
      <c r="F75" s="9">
        <v>12</v>
      </c>
      <c r="G75" s="9">
        <v>25000</v>
      </c>
      <c r="H75" s="5">
        <f>G75*F75</f>
        <v>300000</v>
      </c>
      <c r="I75" s="9"/>
      <c r="J75" s="9">
        <f>H75-I75</f>
        <v>300000</v>
      </c>
      <c r="K75" s="98"/>
      <c r="L75" s="98"/>
      <c r="M75" s="98"/>
      <c r="N75" s="98"/>
      <c r="O75" s="98"/>
      <c r="P75" s="47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68"/>
      <c r="AR75" s="112"/>
      <c r="AS75" s="47"/>
      <c r="AT75" s="156">
        <f>H75-P75-AQ75</f>
        <v>300000</v>
      </c>
      <c r="AU75" s="113"/>
      <c r="AV75" s="47"/>
      <c r="AW75" s="156">
        <f>AT75</f>
        <v>300000</v>
      </c>
      <c r="AX75" s="107"/>
      <c r="AY75" s="5"/>
      <c r="AZ75" s="98"/>
      <c r="BA75" s="98"/>
      <c r="BB75" s="98"/>
      <c r="BC75" s="39">
        <f>3525.9+13046.09+4667.01</f>
        <v>21239</v>
      </c>
      <c r="BD75" s="10"/>
      <c r="BE75" s="5"/>
      <c r="BF75" s="8">
        <f t="shared" si="53"/>
        <v>278761</v>
      </c>
      <c r="BG75" s="19"/>
      <c r="BH75" s="5"/>
      <c r="BI75" s="5"/>
      <c r="BJ75" s="5"/>
      <c r="BK75" s="5"/>
      <c r="BL75" s="9">
        <v>129158.71</v>
      </c>
      <c r="BM75" s="10"/>
      <c r="BN75" s="10"/>
      <c r="BO75" s="19"/>
      <c r="BP75" s="9"/>
      <c r="BQ75" s="308">
        <v>13</v>
      </c>
      <c r="BR75" s="246"/>
      <c r="BS75" s="244"/>
      <c r="BT75" s="215">
        <v>12</v>
      </c>
      <c r="BU75" s="244"/>
      <c r="BV75" s="247"/>
      <c r="BW75" s="294">
        <v>11</v>
      </c>
      <c r="BX75" s="291"/>
      <c r="BY75" s="215"/>
      <c r="BZ75" s="195"/>
      <c r="CA75" s="215"/>
      <c r="CB75" s="215"/>
      <c r="CC75" s="215"/>
      <c r="CD75" s="215"/>
      <c r="CE75" s="215"/>
      <c r="CF75" s="215"/>
      <c r="CG75" s="239"/>
      <c r="CH75" s="215"/>
      <c r="CI75" s="215"/>
      <c r="CJ75" s="215"/>
      <c r="CK75" s="215"/>
      <c r="CL75" s="189"/>
      <c r="CM75" s="189"/>
      <c r="CN75" s="189"/>
      <c r="CO75" s="189"/>
      <c r="CP75" s="189"/>
      <c r="CQ75" s="189"/>
      <c r="CR75" s="189"/>
      <c r="CS75" s="189"/>
      <c r="CT75" s="189"/>
      <c r="CU75" s="189"/>
      <c r="CV75" s="189"/>
      <c r="CW75" s="189"/>
      <c r="CX75" s="189"/>
      <c r="CY75" s="189"/>
      <c r="CZ75" s="189"/>
      <c r="DA75" s="189"/>
      <c r="DB75" s="189"/>
      <c r="DC75" s="189"/>
      <c r="DD75" s="189"/>
      <c r="DE75" s="189"/>
      <c r="DF75" s="189"/>
      <c r="DG75" s="189"/>
      <c r="DH75" s="189"/>
      <c r="DI75" s="189"/>
      <c r="DJ75" s="189"/>
      <c r="DK75" s="189"/>
      <c r="DL75" s="189"/>
      <c r="DM75" s="189"/>
      <c r="DN75" s="189"/>
      <c r="DO75" s="189"/>
      <c r="DP75" s="189"/>
      <c r="DQ75" s="189"/>
      <c r="DR75" s="189"/>
      <c r="DS75" s="189"/>
      <c r="DT75" s="189"/>
      <c r="DU75" s="189"/>
      <c r="DV75" s="189"/>
      <c r="DW75" s="189"/>
      <c r="DX75" s="189"/>
      <c r="DY75" s="189"/>
      <c r="DZ75" s="189"/>
      <c r="EA75" s="189"/>
      <c r="EB75" s="189"/>
      <c r="EC75" s="189"/>
      <c r="ED75" s="189"/>
      <c r="EE75" s="189"/>
      <c r="EF75" s="189"/>
      <c r="EG75" s="189"/>
      <c r="EH75" s="189"/>
      <c r="EI75" s="189"/>
      <c r="EJ75" s="189"/>
      <c r="EK75" s="189"/>
      <c r="EL75" s="189"/>
      <c r="EM75" s="189"/>
      <c r="EN75" s="189"/>
      <c r="EO75" s="189"/>
      <c r="EP75" s="189"/>
      <c r="EQ75" s="189"/>
      <c r="ER75" s="189"/>
      <c r="ES75" s="189"/>
      <c r="ET75" s="189"/>
      <c r="EU75" s="189"/>
      <c r="EV75" s="189"/>
      <c r="EW75" s="189"/>
      <c r="EX75" s="189"/>
      <c r="EY75" s="189"/>
      <c r="EZ75" s="189"/>
      <c r="FA75" s="189"/>
      <c r="FB75" s="189"/>
      <c r="FC75" s="189"/>
      <c r="FD75" s="189"/>
      <c r="FE75" s="189"/>
      <c r="FF75" s="189"/>
      <c r="FG75" s="189"/>
    </row>
    <row r="76" spans="1:163" s="29" customFormat="1" ht="12.75" hidden="1">
      <c r="A76" s="683"/>
      <c r="B76" s="660"/>
      <c r="C76" s="624" t="s">
        <v>30</v>
      </c>
      <c r="D76" s="123"/>
      <c r="E76" s="9" t="s">
        <v>18</v>
      </c>
      <c r="F76" s="9">
        <v>3</v>
      </c>
      <c r="G76" s="9">
        <v>250000</v>
      </c>
      <c r="H76" s="5">
        <f>F76*G76</f>
        <v>750000</v>
      </c>
      <c r="I76" s="39"/>
      <c r="J76" s="9">
        <f>H76-I76</f>
        <v>750000</v>
      </c>
      <c r="K76" s="98"/>
      <c r="L76" s="98"/>
      <c r="M76" s="98"/>
      <c r="N76" s="98"/>
      <c r="O76" s="98"/>
      <c r="P76" s="47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68"/>
      <c r="AR76" s="112"/>
      <c r="AS76" s="47"/>
      <c r="AT76" s="156">
        <f>H76-P76-AQ76</f>
        <v>750000</v>
      </c>
      <c r="AU76" s="113"/>
      <c r="AV76" s="47"/>
      <c r="AW76" s="156">
        <f>AT76</f>
        <v>750000</v>
      </c>
      <c r="AX76" s="107"/>
      <c r="AY76" s="5"/>
      <c r="AZ76" s="98"/>
      <c r="BA76" s="98"/>
      <c r="BB76" s="98"/>
      <c r="BC76" s="39"/>
      <c r="BD76" s="10"/>
      <c r="BE76" s="5"/>
      <c r="BF76" s="8">
        <f t="shared" si="53"/>
        <v>750000</v>
      </c>
      <c r="BG76" s="19"/>
      <c r="BH76" s="5"/>
      <c r="BI76" s="5"/>
      <c r="BJ76" s="5"/>
      <c r="BK76" s="5"/>
      <c r="BL76" s="9"/>
      <c r="BM76" s="10"/>
      <c r="BN76" s="10"/>
      <c r="BO76" s="19"/>
      <c r="BP76" s="9"/>
      <c r="BQ76" s="308">
        <v>4</v>
      </c>
      <c r="BR76" s="246"/>
      <c r="BS76" s="244"/>
      <c r="BT76" s="215">
        <f>BQ76-BS76</f>
        <v>4</v>
      </c>
      <c r="BU76" s="244"/>
      <c r="BV76" s="247"/>
      <c r="BW76" s="294">
        <f>BT76-BV76</f>
        <v>4</v>
      </c>
      <c r="BX76" s="291"/>
      <c r="BY76" s="215"/>
      <c r="BZ76" s="195"/>
      <c r="CA76" s="215"/>
      <c r="CB76" s="215"/>
      <c r="CC76" s="215"/>
      <c r="CD76" s="215"/>
      <c r="CE76" s="215"/>
      <c r="CF76" s="215"/>
      <c r="CG76" s="239"/>
      <c r="CH76" s="215"/>
      <c r="CI76" s="215"/>
      <c r="CJ76" s="215"/>
      <c r="CK76" s="215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</row>
    <row r="77" spans="1:163" s="29" customFormat="1" ht="12.75" hidden="1">
      <c r="A77" s="683"/>
      <c r="B77" s="660"/>
      <c r="C77" s="624" t="s">
        <v>51</v>
      </c>
      <c r="D77" s="123"/>
      <c r="E77" s="9" t="s">
        <v>18</v>
      </c>
      <c r="F77" s="9">
        <v>12</v>
      </c>
      <c r="G77" s="9">
        <v>25000</v>
      </c>
      <c r="H77" s="5">
        <f>G77*F77</f>
        <v>300000</v>
      </c>
      <c r="I77" s="9"/>
      <c r="J77" s="9">
        <f>H77-I77</f>
        <v>300000</v>
      </c>
      <c r="K77" s="98"/>
      <c r="L77" s="98"/>
      <c r="M77" s="98"/>
      <c r="N77" s="98"/>
      <c r="O77" s="98"/>
      <c r="P77" s="47">
        <v>25000</v>
      </c>
      <c r="Q77" s="98"/>
      <c r="R77" s="98"/>
      <c r="S77" s="98"/>
      <c r="T77" s="98"/>
      <c r="U77" s="98"/>
      <c r="V77" s="98">
        <v>8000</v>
      </c>
      <c r="W77" s="98"/>
      <c r="X77" s="98"/>
      <c r="Y77" s="98">
        <v>25000</v>
      </c>
      <c r="Z77" s="98"/>
      <c r="AA77" s="98"/>
      <c r="AB77" s="98">
        <v>8000</v>
      </c>
      <c r="AC77" s="98"/>
      <c r="AD77" s="98"/>
      <c r="AE77" s="98"/>
      <c r="AF77" s="98"/>
      <c r="AG77" s="98"/>
      <c r="AH77" s="98">
        <v>9000</v>
      </c>
      <c r="AI77" s="98"/>
      <c r="AJ77" s="98"/>
      <c r="AK77" s="98"/>
      <c r="AL77" s="98"/>
      <c r="AM77" s="98"/>
      <c r="AN77" s="98">
        <f>V77+AB77+AH77</f>
        <v>25000</v>
      </c>
      <c r="AO77" s="98"/>
      <c r="AP77" s="98"/>
      <c r="AQ77" s="68">
        <v>25000</v>
      </c>
      <c r="AR77" s="112"/>
      <c r="AS77" s="47"/>
      <c r="AT77" s="156">
        <f>H77-P77-AQ77</f>
        <v>250000</v>
      </c>
      <c r="AU77" s="113"/>
      <c r="AV77" s="47"/>
      <c r="AW77" s="156">
        <f>AT77</f>
        <v>250000</v>
      </c>
      <c r="AX77" s="107"/>
      <c r="AY77" s="5"/>
      <c r="AZ77" s="98"/>
      <c r="BA77" s="98"/>
      <c r="BB77" s="98"/>
      <c r="BC77" s="39">
        <v>25000</v>
      </c>
      <c r="BD77" s="10"/>
      <c r="BE77" s="5"/>
      <c r="BF77" s="8">
        <f t="shared" si="53"/>
        <v>225000</v>
      </c>
      <c r="BG77" s="19"/>
      <c r="BH77" s="5"/>
      <c r="BI77" s="5"/>
      <c r="BJ77" s="5"/>
      <c r="BK77" s="5"/>
      <c r="BL77" s="9">
        <v>25000</v>
      </c>
      <c r="BM77" s="10"/>
      <c r="BN77" s="10"/>
      <c r="BO77" s="19"/>
      <c r="BP77" s="9"/>
      <c r="BQ77" s="308">
        <v>13</v>
      </c>
      <c r="BR77" s="246"/>
      <c r="BS77" s="244"/>
      <c r="BT77" s="215">
        <v>12</v>
      </c>
      <c r="BU77" s="244"/>
      <c r="BV77" s="244"/>
      <c r="BW77" s="294">
        <v>11</v>
      </c>
      <c r="BX77" s="246"/>
      <c r="BY77" s="215"/>
      <c r="BZ77" s="195"/>
      <c r="CA77" s="215"/>
      <c r="CB77" s="215"/>
      <c r="CC77" s="215"/>
      <c r="CD77" s="215"/>
      <c r="CE77" s="215"/>
      <c r="CF77" s="215"/>
      <c r="CG77" s="239"/>
      <c r="CH77" s="215"/>
      <c r="CI77" s="215"/>
      <c r="CJ77" s="215"/>
      <c r="CK77" s="215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</row>
    <row r="78" spans="1:163" s="78" customFormat="1" ht="12.75" hidden="1">
      <c r="A78" s="684"/>
      <c r="B78" s="662"/>
      <c r="C78" s="626" t="s">
        <v>88</v>
      </c>
      <c r="D78" s="130"/>
      <c r="E78" s="24"/>
      <c r="F78" s="24"/>
      <c r="G78" s="24"/>
      <c r="H78" s="23"/>
      <c r="I78" s="24"/>
      <c r="J78" s="24"/>
      <c r="K78" s="115"/>
      <c r="L78" s="115"/>
      <c r="M78" s="115"/>
      <c r="N78" s="115"/>
      <c r="O78" s="115"/>
      <c r="P78" s="114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6"/>
      <c r="AR78" s="117"/>
      <c r="AS78" s="114"/>
      <c r="AT78" s="181"/>
      <c r="AU78" s="118"/>
      <c r="AV78" s="114"/>
      <c r="AW78" s="181"/>
      <c r="AX78" s="119"/>
      <c r="AY78" s="23"/>
      <c r="AZ78" s="115"/>
      <c r="BA78" s="115"/>
      <c r="BB78" s="115"/>
      <c r="BC78" s="120">
        <v>140455.01</v>
      </c>
      <c r="BD78" s="25"/>
      <c r="BE78" s="23"/>
      <c r="BF78" s="26">
        <f t="shared" si="53"/>
        <v>-140455.01</v>
      </c>
      <c r="BG78" s="79"/>
      <c r="BH78" s="23"/>
      <c r="BI78" s="23"/>
      <c r="BJ78" s="23"/>
      <c r="BK78" s="23"/>
      <c r="BL78" s="24"/>
      <c r="BM78" s="25"/>
      <c r="BN78" s="25"/>
      <c r="BO78" s="79"/>
      <c r="BP78" s="24"/>
      <c r="BQ78" s="363"/>
      <c r="BR78" s="364"/>
      <c r="BS78" s="365"/>
      <c r="BT78" s="215">
        <f>BQ78-BS78</f>
        <v>0</v>
      </c>
      <c r="BU78" s="365"/>
      <c r="BV78" s="366"/>
      <c r="BW78" s="294">
        <f>BT78-BV78</f>
        <v>0</v>
      </c>
      <c r="BX78" s="367"/>
      <c r="BY78" s="242"/>
      <c r="BZ78" s="216"/>
      <c r="CA78" s="242"/>
      <c r="CB78" s="242"/>
      <c r="CC78" s="242"/>
      <c r="CD78" s="242"/>
      <c r="CE78" s="242"/>
      <c r="CF78" s="242"/>
      <c r="CG78" s="369"/>
      <c r="CH78" s="242"/>
      <c r="CI78" s="242"/>
      <c r="CJ78" s="242"/>
      <c r="CK78" s="242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  <c r="EO78" s="283"/>
      <c r="EP78" s="283"/>
      <c r="EQ78" s="283"/>
      <c r="ER78" s="283"/>
      <c r="ES78" s="283"/>
      <c r="ET78" s="283"/>
      <c r="EU78" s="283"/>
      <c r="EV78" s="283"/>
      <c r="EW78" s="283"/>
      <c r="EX78" s="283"/>
      <c r="EY78" s="283"/>
      <c r="EZ78" s="283"/>
      <c r="FA78" s="283"/>
      <c r="FB78" s="283"/>
      <c r="FC78" s="283"/>
      <c r="FD78" s="283"/>
      <c r="FE78" s="283"/>
      <c r="FF78" s="283"/>
      <c r="FG78" s="283"/>
    </row>
    <row r="79" spans="1:163" s="574" customFormat="1" ht="19.5" customHeight="1" hidden="1">
      <c r="A79" s="685" t="s">
        <v>37</v>
      </c>
      <c r="B79" s="663"/>
      <c r="C79" s="627"/>
      <c r="D79" s="64"/>
      <c r="E79" s="65"/>
      <c r="F79" s="106"/>
      <c r="G79" s="65"/>
      <c r="H79" s="58" t="e">
        <f>H71+H72+#REF!</f>
        <v>#REF!</v>
      </c>
      <c r="I79" s="58" t="e">
        <f>I71+I72+#REF!</f>
        <v>#REF!</v>
      </c>
      <c r="J79" s="58" t="e">
        <f>J71+J72+#REF!</f>
        <v>#REF!</v>
      </c>
      <c r="K79" s="58" t="e">
        <f>K71+K72+#REF!</f>
        <v>#REF!</v>
      </c>
      <c r="L79" s="58" t="e">
        <f>L71+L72+#REF!</f>
        <v>#REF!</v>
      </c>
      <c r="M79" s="58" t="e">
        <f>M71+M72+#REF!</f>
        <v>#REF!</v>
      </c>
      <c r="N79" s="58" t="e">
        <f>N71+N72+#REF!</f>
        <v>#REF!</v>
      </c>
      <c r="O79" s="58" t="e">
        <f>O71+O72+#REF!</f>
        <v>#REF!</v>
      </c>
      <c r="P79" s="58" t="e">
        <f>P71+P72+#REF!</f>
        <v>#REF!</v>
      </c>
      <c r="Q79" s="58" t="e">
        <f>Q71+Q72+#REF!</f>
        <v>#REF!</v>
      </c>
      <c r="R79" s="58" t="e">
        <f>R71+R72+#REF!</f>
        <v>#REF!</v>
      </c>
      <c r="S79" s="58" t="e">
        <f>S71+S72+#REF!</f>
        <v>#REF!</v>
      </c>
      <c r="T79" s="58" t="e">
        <f>T71+T72+#REF!</f>
        <v>#REF!</v>
      </c>
      <c r="U79" s="58" t="e">
        <f>U71+U72+#REF!</f>
        <v>#REF!</v>
      </c>
      <c r="V79" s="58" t="e">
        <f>V71+V72+#REF!</f>
        <v>#REF!</v>
      </c>
      <c r="W79" s="58" t="e">
        <f>W71+W72+#REF!</f>
        <v>#REF!</v>
      </c>
      <c r="X79" s="58" t="e">
        <f>X71+X72+#REF!</f>
        <v>#REF!</v>
      </c>
      <c r="Y79" s="58" t="e">
        <f>Y71+Y72+#REF!</f>
        <v>#REF!</v>
      </c>
      <c r="Z79" s="58" t="e">
        <f>Z71+Z72+#REF!</f>
        <v>#REF!</v>
      </c>
      <c r="AA79" s="58" t="e">
        <f>AA71+AA72+#REF!</f>
        <v>#REF!</v>
      </c>
      <c r="AB79" s="58" t="e">
        <f>AB71+AB72+#REF!</f>
        <v>#REF!</v>
      </c>
      <c r="AC79" s="58" t="e">
        <f>AC71+AC72+#REF!</f>
        <v>#REF!</v>
      </c>
      <c r="AD79" s="58" t="e">
        <f>AD71+AD72+#REF!</f>
        <v>#REF!</v>
      </c>
      <c r="AE79" s="58" t="e">
        <f>AE71+AE72+#REF!</f>
        <v>#REF!</v>
      </c>
      <c r="AF79" s="58" t="e">
        <f>AF71+AF72+#REF!</f>
        <v>#REF!</v>
      </c>
      <c r="AG79" s="58" t="e">
        <f>AG71+AG72+#REF!</f>
        <v>#REF!</v>
      </c>
      <c r="AH79" s="58" t="e">
        <f>AH71+AH72+#REF!</f>
        <v>#REF!</v>
      </c>
      <c r="AI79" s="58" t="e">
        <f>AI71+AI72+#REF!</f>
        <v>#REF!</v>
      </c>
      <c r="AJ79" s="58" t="e">
        <f>AJ71+AJ72+#REF!</f>
        <v>#REF!</v>
      </c>
      <c r="AK79" s="58" t="e">
        <f>AK71+AK72+#REF!</f>
        <v>#REF!</v>
      </c>
      <c r="AL79" s="58" t="e">
        <f>AL71+AL72+#REF!</f>
        <v>#REF!</v>
      </c>
      <c r="AM79" s="58" t="e">
        <f>AM71+AM72+#REF!</f>
        <v>#REF!</v>
      </c>
      <c r="AN79" s="58" t="e">
        <f>AN71+AN72+#REF!</f>
        <v>#REF!</v>
      </c>
      <c r="AO79" s="58" t="e">
        <f>AO71+AO72+#REF!</f>
        <v>#REF!</v>
      </c>
      <c r="AP79" s="58" t="e">
        <f>AP71+AP72+#REF!</f>
        <v>#REF!</v>
      </c>
      <c r="AQ79" s="59" t="e">
        <f>AQ71+AQ72+#REF!</f>
        <v>#REF!</v>
      </c>
      <c r="AR79" s="59" t="e">
        <f>AR71+AR72+#REF!</f>
        <v>#REF!</v>
      </c>
      <c r="AS79" s="59" t="e">
        <f>AS71+AS72+#REF!</f>
        <v>#REF!</v>
      </c>
      <c r="AT79" s="59" t="e">
        <f>AT71+AT72+#REF!</f>
        <v>#REF!</v>
      </c>
      <c r="AU79" s="59" t="e">
        <f>AU71+AU72+#REF!</f>
        <v>#REF!</v>
      </c>
      <c r="AV79" s="59" t="e">
        <f>AV71+AV72+#REF!</f>
        <v>#REF!</v>
      </c>
      <c r="AW79" s="59" t="e">
        <f>AW71+AW72+#REF!</f>
        <v>#REF!</v>
      </c>
      <c r="AX79" s="59" t="e">
        <f>AX71+AX72+#REF!</f>
        <v>#REF!</v>
      </c>
      <c r="AY79" s="59" t="e">
        <f>AY71+AY72+#REF!</f>
        <v>#REF!</v>
      </c>
      <c r="AZ79" s="59" t="e">
        <f>AZ71+AZ72+#REF!</f>
        <v>#REF!</v>
      </c>
      <c r="BA79" s="59" t="e">
        <f>BA71+BA72+#REF!</f>
        <v>#REF!</v>
      </c>
      <c r="BB79" s="59" t="e">
        <f>BB71+BB72+#REF!</f>
        <v>#REF!</v>
      </c>
      <c r="BC79" s="59" t="e">
        <f>BC71+BC72+#REF!</f>
        <v>#REF!</v>
      </c>
      <c r="BD79" s="59" t="e">
        <f>BD71+BD72+#REF!</f>
        <v>#REF!</v>
      </c>
      <c r="BE79" s="59" t="e">
        <f>BE71+BE72+#REF!</f>
        <v>#REF!</v>
      </c>
      <c r="BF79" s="59" t="e">
        <f>BF71+BF72+#REF!</f>
        <v>#REF!</v>
      </c>
      <c r="BG79" s="59" t="e">
        <f>BG71+BG72+#REF!</f>
        <v>#REF!</v>
      </c>
      <c r="BH79" s="59" t="e">
        <f>BH71+BH72+#REF!</f>
        <v>#REF!</v>
      </c>
      <c r="BI79" s="59" t="e">
        <f>BI71+BI72+#REF!</f>
        <v>#REF!</v>
      </c>
      <c r="BJ79" s="59" t="e">
        <f>BJ71+BJ72+#REF!</f>
        <v>#REF!</v>
      </c>
      <c r="BK79" s="59" t="e">
        <f>BK71+BK72+#REF!</f>
        <v>#REF!</v>
      </c>
      <c r="BL79" s="59" t="e">
        <f>BL71+BL72+#REF!</f>
        <v>#REF!</v>
      </c>
      <c r="BM79" s="66" t="e">
        <f>BM71+BM72+#REF!</f>
        <v>#REF!</v>
      </c>
      <c r="BN79" s="66" t="e">
        <f>BN71+BN72+#REF!</f>
        <v>#REF!</v>
      </c>
      <c r="BO79" s="63" t="e">
        <f>BO71+BO72+#REF!</f>
        <v>#REF!</v>
      </c>
      <c r="BP79" s="59" t="e">
        <f>BP71+BP72+#REF!</f>
        <v>#REF!</v>
      </c>
      <c r="BQ79" s="359" t="e">
        <f>BQ71+BQ72+#REF!</f>
        <v>#REF!</v>
      </c>
      <c r="BR79" s="360" t="e">
        <f>BR71+BR72+#REF!</f>
        <v>#REF!</v>
      </c>
      <c r="BS79" s="361" t="e">
        <f>BS71+BS72+#REF!</f>
        <v>#REF!</v>
      </c>
      <c r="BT79" s="361" t="e">
        <f>BT71+BT72+#REF!</f>
        <v>#REF!</v>
      </c>
      <c r="BU79" s="361" t="e">
        <f>BU71+BU72+#REF!</f>
        <v>#REF!</v>
      </c>
      <c r="BV79" s="361" t="e">
        <f>BV71+BV72+#REF!</f>
        <v>#REF!</v>
      </c>
      <c r="BW79" s="361" t="e">
        <f>BW71+BW72+#REF!</f>
        <v>#REF!</v>
      </c>
      <c r="BX79" s="360" t="e">
        <f>BX71+BX72+#REF!</f>
        <v>#REF!</v>
      </c>
      <c r="BY79" s="361" t="e">
        <f>BY71+BY72+#REF!</f>
        <v>#REF!</v>
      </c>
      <c r="BZ79" s="259"/>
      <c r="CA79" s="361" t="e">
        <f>CA71+CA72+#REF!</f>
        <v>#REF!</v>
      </c>
      <c r="CB79" s="361" t="e">
        <f>CB71+CB72+#REF!</f>
        <v>#REF!</v>
      </c>
      <c r="CC79" s="361" t="e">
        <f>CC71+CC72+#REF!</f>
        <v>#REF!</v>
      </c>
      <c r="CD79" s="361" t="e">
        <f>CD71+CD72+#REF!</f>
        <v>#REF!</v>
      </c>
      <c r="CE79" s="361" t="e">
        <f>CE71+CE72+#REF!</f>
        <v>#REF!</v>
      </c>
      <c r="CF79" s="361" t="e">
        <f>CF71+CF72+#REF!</f>
        <v>#REF!</v>
      </c>
      <c r="CG79" s="362" t="e">
        <f>CG71+CG72+#REF!</f>
        <v>#REF!</v>
      </c>
      <c r="CH79" s="361" t="e">
        <f>CH71+CH72+#REF!</f>
        <v>#REF!</v>
      </c>
      <c r="CI79" s="361"/>
      <c r="CJ79" s="361"/>
      <c r="CK79" s="361"/>
      <c r="CL79" s="189"/>
      <c r="CM79" s="189"/>
      <c r="CN79" s="189"/>
      <c r="CO79" s="189"/>
      <c r="CP79" s="189"/>
      <c r="CQ79" s="189"/>
      <c r="CR79" s="189"/>
      <c r="CS79" s="189"/>
      <c r="CT79" s="189"/>
      <c r="CU79" s="189"/>
      <c r="CV79" s="189"/>
      <c r="CW79" s="189"/>
      <c r="CX79" s="189"/>
      <c r="CY79" s="189"/>
      <c r="CZ79" s="189"/>
      <c r="DA79" s="189"/>
      <c r="DB79" s="189"/>
      <c r="DC79" s="189"/>
      <c r="DD79" s="189"/>
      <c r="DE79" s="189"/>
      <c r="DF79" s="189"/>
      <c r="DG79" s="189"/>
      <c r="DH79" s="189"/>
      <c r="DI79" s="189"/>
      <c r="DJ79" s="189"/>
      <c r="DK79" s="189"/>
      <c r="DL79" s="189"/>
      <c r="DM79" s="189"/>
      <c r="DN79" s="189"/>
      <c r="DO79" s="189"/>
      <c r="DP79" s="189"/>
      <c r="DQ79" s="189"/>
      <c r="DR79" s="189"/>
      <c r="DS79" s="189"/>
      <c r="DT79" s="189"/>
      <c r="DU79" s="189"/>
      <c r="DV79" s="189"/>
      <c r="DW79" s="189"/>
      <c r="DX79" s="189"/>
      <c r="DY79" s="189"/>
      <c r="DZ79" s="189"/>
      <c r="EA79" s="189"/>
      <c r="EB79" s="189"/>
      <c r="EC79" s="189"/>
      <c r="ED79" s="189"/>
      <c r="EE79" s="189"/>
      <c r="EF79" s="189"/>
      <c r="EG79" s="189"/>
      <c r="EH79" s="189"/>
      <c r="EI79" s="189"/>
      <c r="EJ79" s="189"/>
      <c r="EK79" s="189"/>
      <c r="EL79" s="189"/>
      <c r="EM79" s="189"/>
      <c r="EN79" s="189"/>
      <c r="EO79" s="189"/>
      <c r="EP79" s="189"/>
      <c r="EQ79" s="189"/>
      <c r="ER79" s="189"/>
      <c r="ES79" s="189"/>
      <c r="ET79" s="189"/>
      <c r="EU79" s="189"/>
      <c r="EV79" s="189"/>
      <c r="EW79" s="189"/>
      <c r="EX79" s="189"/>
      <c r="EY79" s="189"/>
      <c r="EZ79" s="189"/>
      <c r="FA79" s="189"/>
      <c r="FB79" s="189"/>
      <c r="FC79" s="189"/>
      <c r="FD79" s="189"/>
      <c r="FE79" s="189"/>
      <c r="FF79" s="189"/>
      <c r="FG79" s="189"/>
    </row>
    <row r="80" spans="1:163" s="75" customFormat="1" ht="15" customHeight="1" hidden="1">
      <c r="A80" s="720" t="s">
        <v>38</v>
      </c>
      <c r="B80" s="721"/>
      <c r="C80" s="722"/>
      <c r="D80" s="546"/>
      <c r="E80" s="11"/>
      <c r="F80" s="99"/>
      <c r="G80" s="11"/>
      <c r="H80" s="12">
        <f>SUM(H81:H91)</f>
        <v>2530000</v>
      </c>
      <c r="I80" s="12">
        <f aca="true" t="shared" si="54" ref="I80:BO80">SUM(I81:I91)</f>
        <v>0</v>
      </c>
      <c r="J80" s="12">
        <f t="shared" si="54"/>
        <v>3760000</v>
      </c>
      <c r="K80" s="12">
        <f t="shared" si="54"/>
        <v>0</v>
      </c>
      <c r="L80" s="12">
        <f t="shared" si="54"/>
        <v>0</v>
      </c>
      <c r="M80" s="12">
        <f t="shared" si="54"/>
        <v>0</v>
      </c>
      <c r="N80" s="12">
        <f t="shared" si="54"/>
        <v>0</v>
      </c>
      <c r="O80" s="12">
        <f t="shared" si="54"/>
        <v>0</v>
      </c>
      <c r="P80" s="12">
        <f t="shared" si="54"/>
        <v>119200</v>
      </c>
      <c r="Q80" s="12">
        <f t="shared" si="54"/>
        <v>0</v>
      </c>
      <c r="R80" s="12">
        <f t="shared" si="54"/>
        <v>0</v>
      </c>
      <c r="S80" s="12">
        <f t="shared" si="54"/>
        <v>0</v>
      </c>
      <c r="T80" s="12">
        <f t="shared" si="54"/>
        <v>0</v>
      </c>
      <c r="U80" s="12">
        <f t="shared" si="54"/>
        <v>0</v>
      </c>
      <c r="V80" s="12">
        <f t="shared" si="54"/>
        <v>0</v>
      </c>
      <c r="W80" s="12">
        <f t="shared" si="54"/>
        <v>0</v>
      </c>
      <c r="X80" s="12">
        <f t="shared" si="54"/>
        <v>0</v>
      </c>
      <c r="Y80" s="12">
        <f t="shared" si="54"/>
        <v>0</v>
      </c>
      <c r="Z80" s="12">
        <f t="shared" si="54"/>
        <v>0</v>
      </c>
      <c r="AA80" s="12">
        <f t="shared" si="54"/>
        <v>0</v>
      </c>
      <c r="AB80" s="12">
        <f t="shared" si="54"/>
        <v>0</v>
      </c>
      <c r="AC80" s="12">
        <f t="shared" si="54"/>
        <v>0</v>
      </c>
      <c r="AD80" s="12">
        <f t="shared" si="54"/>
        <v>0</v>
      </c>
      <c r="AE80" s="12">
        <f t="shared" si="54"/>
        <v>0</v>
      </c>
      <c r="AF80" s="12">
        <f t="shared" si="54"/>
        <v>0</v>
      </c>
      <c r="AG80" s="12">
        <f t="shared" si="54"/>
        <v>0</v>
      </c>
      <c r="AH80" s="12">
        <f t="shared" si="54"/>
        <v>0</v>
      </c>
      <c r="AI80" s="12">
        <f t="shared" si="54"/>
        <v>0</v>
      </c>
      <c r="AJ80" s="12">
        <f t="shared" si="54"/>
        <v>0</v>
      </c>
      <c r="AK80" s="12">
        <f t="shared" si="54"/>
        <v>0</v>
      </c>
      <c r="AL80" s="12">
        <f t="shared" si="54"/>
        <v>0</v>
      </c>
      <c r="AM80" s="12">
        <f t="shared" si="54"/>
        <v>0</v>
      </c>
      <c r="AN80" s="12">
        <f t="shared" si="54"/>
        <v>83480</v>
      </c>
      <c r="AO80" s="12">
        <f t="shared" si="54"/>
        <v>0</v>
      </c>
      <c r="AP80" s="12">
        <f t="shared" si="54"/>
        <v>0</v>
      </c>
      <c r="AQ80" s="12">
        <f t="shared" si="54"/>
        <v>83480</v>
      </c>
      <c r="AR80" s="12">
        <f t="shared" si="54"/>
        <v>0</v>
      </c>
      <c r="AS80" s="12">
        <f t="shared" si="54"/>
        <v>0</v>
      </c>
      <c r="AT80" s="12">
        <f>SUM(AT81:AT91)</f>
        <v>2327320</v>
      </c>
      <c r="AU80" s="12">
        <f t="shared" si="54"/>
        <v>0</v>
      </c>
      <c r="AV80" s="12">
        <f t="shared" si="54"/>
        <v>0</v>
      </c>
      <c r="AW80" s="12">
        <f t="shared" si="54"/>
        <v>2364120</v>
      </c>
      <c r="AX80" s="12">
        <f t="shared" si="54"/>
        <v>0</v>
      </c>
      <c r="AY80" s="12">
        <f t="shared" si="54"/>
        <v>0</v>
      </c>
      <c r="AZ80" s="12">
        <f t="shared" si="54"/>
        <v>0</v>
      </c>
      <c r="BA80" s="12">
        <f t="shared" si="54"/>
        <v>0</v>
      </c>
      <c r="BB80" s="12">
        <f t="shared" si="54"/>
        <v>0</v>
      </c>
      <c r="BC80" s="12">
        <f t="shared" si="54"/>
        <v>154332.82</v>
      </c>
      <c r="BD80" s="12">
        <f t="shared" si="54"/>
        <v>0</v>
      </c>
      <c r="BE80" s="12">
        <f t="shared" si="54"/>
        <v>0</v>
      </c>
      <c r="BF80" s="12">
        <f t="shared" si="54"/>
        <v>2260067.18</v>
      </c>
      <c r="BG80" s="12">
        <f t="shared" si="54"/>
        <v>0</v>
      </c>
      <c r="BH80" s="12">
        <f t="shared" si="54"/>
        <v>0</v>
      </c>
      <c r="BI80" s="12">
        <f t="shared" si="54"/>
        <v>0</v>
      </c>
      <c r="BJ80" s="12">
        <f t="shared" si="54"/>
        <v>0</v>
      </c>
      <c r="BK80" s="12">
        <f t="shared" si="54"/>
        <v>0</v>
      </c>
      <c r="BL80" s="136">
        <f t="shared" si="54"/>
        <v>152962.82</v>
      </c>
      <c r="BM80" s="13">
        <f t="shared" si="54"/>
        <v>0</v>
      </c>
      <c r="BN80" s="13">
        <f t="shared" si="54"/>
        <v>0</v>
      </c>
      <c r="BO80" s="138">
        <f t="shared" si="54"/>
        <v>0</v>
      </c>
      <c r="BP80" s="136">
        <f>SUM(BP81:BP91)</f>
        <v>0</v>
      </c>
      <c r="BQ80" s="332"/>
      <c r="BR80" s="333">
        <f aca="true" t="shared" si="55" ref="BR80:BW80">SUM(BR81:BR91)</f>
        <v>0</v>
      </c>
      <c r="BS80" s="319">
        <f t="shared" si="55"/>
        <v>0</v>
      </c>
      <c r="BT80" s="319">
        <f t="shared" si="55"/>
        <v>12</v>
      </c>
      <c r="BU80" s="319">
        <f t="shared" si="55"/>
        <v>0</v>
      </c>
      <c r="BV80" s="319">
        <f t="shared" si="55"/>
        <v>0</v>
      </c>
      <c r="BW80" s="319">
        <f t="shared" si="55"/>
        <v>11</v>
      </c>
      <c r="BX80" s="333">
        <f aca="true" t="shared" si="56" ref="BX80:CH80">SUM(BX81:BX91)</f>
        <v>0</v>
      </c>
      <c r="BY80" s="319">
        <f t="shared" si="56"/>
        <v>0</v>
      </c>
      <c r="BZ80" s="259"/>
      <c r="CA80" s="319">
        <f t="shared" si="56"/>
        <v>0</v>
      </c>
      <c r="CB80" s="319">
        <f t="shared" si="56"/>
        <v>0</v>
      </c>
      <c r="CC80" s="319">
        <f t="shared" si="56"/>
        <v>0</v>
      </c>
      <c r="CD80" s="319">
        <f t="shared" si="56"/>
        <v>0</v>
      </c>
      <c r="CE80" s="319">
        <f t="shared" si="56"/>
        <v>0</v>
      </c>
      <c r="CF80" s="319">
        <f t="shared" si="56"/>
        <v>0</v>
      </c>
      <c r="CG80" s="334">
        <f t="shared" si="56"/>
        <v>0</v>
      </c>
      <c r="CH80" s="319">
        <f t="shared" si="56"/>
        <v>0</v>
      </c>
      <c r="CI80" s="319"/>
      <c r="CJ80" s="319"/>
      <c r="CK80" s="319"/>
      <c r="CL80" s="189"/>
      <c r="CM80" s="189"/>
      <c r="CN80" s="189"/>
      <c r="CO80" s="189"/>
      <c r="CP80" s="189"/>
      <c r="CQ80" s="189"/>
      <c r="CR80" s="189"/>
      <c r="CS80" s="189"/>
      <c r="CT80" s="189"/>
      <c r="CU80" s="189"/>
      <c r="CV80" s="189"/>
      <c r="CW80" s="189"/>
      <c r="CX80" s="189"/>
      <c r="CY80" s="189"/>
      <c r="CZ80" s="189"/>
      <c r="DA80" s="189"/>
      <c r="DB80" s="189"/>
      <c r="DC80" s="189"/>
      <c r="DD80" s="189"/>
      <c r="DE80" s="189"/>
      <c r="DF80" s="189"/>
      <c r="DG80" s="189"/>
      <c r="DH80" s="189"/>
      <c r="DI80" s="189"/>
      <c r="DJ80" s="189"/>
      <c r="DK80" s="189"/>
      <c r="DL80" s="189"/>
      <c r="DM80" s="189"/>
      <c r="DN80" s="189"/>
      <c r="DO80" s="189"/>
      <c r="DP80" s="189"/>
      <c r="DQ80" s="189"/>
      <c r="DR80" s="189"/>
      <c r="DS80" s="189"/>
      <c r="DT80" s="189"/>
      <c r="DU80" s="189"/>
      <c r="DV80" s="189"/>
      <c r="DW80" s="189"/>
      <c r="DX80" s="189"/>
      <c r="DY80" s="189"/>
      <c r="DZ80" s="189"/>
      <c r="EA80" s="189"/>
      <c r="EB80" s="189"/>
      <c r="EC80" s="189"/>
      <c r="ED80" s="189"/>
      <c r="EE80" s="189"/>
      <c r="EF80" s="189"/>
      <c r="EG80" s="189"/>
      <c r="EH80" s="189"/>
      <c r="EI80" s="189"/>
      <c r="EJ80" s="189"/>
      <c r="EK80" s="189"/>
      <c r="EL80" s="189"/>
      <c r="EM80" s="189"/>
      <c r="EN80" s="189"/>
      <c r="EO80" s="189"/>
      <c r="EP80" s="189"/>
      <c r="EQ80" s="189"/>
      <c r="ER80" s="189"/>
      <c r="ES80" s="189"/>
      <c r="ET80" s="189"/>
      <c r="EU80" s="189"/>
      <c r="EV80" s="189"/>
      <c r="EW80" s="189"/>
      <c r="EX80" s="189"/>
      <c r="EY80" s="189"/>
      <c r="EZ80" s="189"/>
      <c r="FA80" s="189"/>
      <c r="FB80" s="189"/>
      <c r="FC80" s="189"/>
      <c r="FD80" s="189"/>
      <c r="FE80" s="189"/>
      <c r="FF80" s="189"/>
      <c r="FG80" s="189"/>
    </row>
    <row r="81" spans="1:163" s="573" customFormat="1" ht="12.75" hidden="1">
      <c r="A81" s="533"/>
      <c r="B81" s="658"/>
      <c r="C81" s="621" t="s">
        <v>19</v>
      </c>
      <c r="D81" s="127"/>
      <c r="E81" s="9" t="s">
        <v>18</v>
      </c>
      <c r="F81" s="9">
        <v>15</v>
      </c>
      <c r="G81" s="9">
        <v>80000</v>
      </c>
      <c r="H81" s="5">
        <f>G81*F81</f>
        <v>1200000</v>
      </c>
      <c r="I81" s="9"/>
      <c r="J81" s="9">
        <f>H81-I81</f>
        <v>1200000</v>
      </c>
      <c r="K81" s="98"/>
      <c r="L81" s="98"/>
      <c r="M81" s="98"/>
      <c r="N81" s="98"/>
      <c r="O81" s="98"/>
      <c r="P81" s="20">
        <v>82400</v>
      </c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>
        <v>83480</v>
      </c>
      <c r="AO81" s="98"/>
      <c r="AP81" s="98"/>
      <c r="AQ81" s="68">
        <v>83480</v>
      </c>
      <c r="AR81" s="112"/>
      <c r="AS81" s="47"/>
      <c r="AT81" s="156">
        <f>H81-P81-AQ81</f>
        <v>1034120</v>
      </c>
      <c r="AU81" s="113"/>
      <c r="AV81" s="47"/>
      <c r="AW81" s="156">
        <f>AT81</f>
        <v>1034120</v>
      </c>
      <c r="AX81" s="160"/>
      <c r="AY81" s="54"/>
      <c r="AZ81" s="157"/>
      <c r="BA81" s="157"/>
      <c r="BB81" s="157"/>
      <c r="BC81" s="39">
        <v>82400</v>
      </c>
      <c r="BD81" s="69"/>
      <c r="BE81" s="54"/>
      <c r="BF81" s="8">
        <v>1002000</v>
      </c>
      <c r="BG81" s="70"/>
      <c r="BH81" s="54"/>
      <c r="BI81" s="54"/>
      <c r="BJ81" s="54"/>
      <c r="BK81" s="54"/>
      <c r="BL81" s="42">
        <v>83480</v>
      </c>
      <c r="BM81" s="69"/>
      <c r="BN81" s="69"/>
      <c r="BO81" s="70"/>
      <c r="BP81" s="9"/>
      <c r="BQ81" s="335">
        <v>13</v>
      </c>
      <c r="BR81" s="342"/>
      <c r="BS81" s="338"/>
      <c r="BT81" s="338">
        <v>12</v>
      </c>
      <c r="BU81" s="338"/>
      <c r="BV81" s="340"/>
      <c r="BW81" s="340">
        <v>11</v>
      </c>
      <c r="BX81" s="370"/>
      <c r="BY81" s="340"/>
      <c r="BZ81" s="282"/>
      <c r="CA81" s="340"/>
      <c r="CB81" s="340"/>
      <c r="CC81" s="340"/>
      <c r="CD81" s="338"/>
      <c r="CE81" s="338"/>
      <c r="CF81" s="338"/>
      <c r="CG81" s="343"/>
      <c r="CH81" s="338"/>
      <c r="CI81" s="338"/>
      <c r="CJ81" s="338"/>
      <c r="CK81" s="338"/>
      <c r="CL81" s="190"/>
      <c r="CM81" s="190"/>
      <c r="CN81" s="190"/>
      <c r="CO81" s="190"/>
      <c r="CP81" s="190"/>
      <c r="CQ81" s="190"/>
      <c r="CR81" s="190"/>
      <c r="CS81" s="190"/>
      <c r="CT81" s="190"/>
      <c r="CU81" s="190"/>
      <c r="CV81" s="190"/>
      <c r="CW81" s="190"/>
      <c r="CX81" s="190"/>
      <c r="CY81" s="190"/>
      <c r="CZ81" s="190"/>
      <c r="DA81" s="190"/>
      <c r="DB81" s="190"/>
      <c r="DC81" s="190"/>
      <c r="DD81" s="190"/>
      <c r="DE81" s="190"/>
      <c r="DF81" s="190"/>
      <c r="DG81" s="190"/>
      <c r="DH81" s="190"/>
      <c r="DI81" s="190"/>
      <c r="DJ81" s="190"/>
      <c r="DK81" s="190"/>
      <c r="DL81" s="190"/>
      <c r="DM81" s="190"/>
      <c r="DN81" s="190"/>
      <c r="DO81" s="190"/>
      <c r="DP81" s="190"/>
      <c r="DQ81" s="190"/>
      <c r="DR81" s="190"/>
      <c r="DS81" s="190"/>
      <c r="DT81" s="190"/>
      <c r="DU81" s="190"/>
      <c r="DV81" s="190"/>
      <c r="DW81" s="190"/>
      <c r="DX81" s="190"/>
      <c r="DY81" s="190"/>
      <c r="DZ81" s="190"/>
      <c r="EA81" s="190"/>
      <c r="EB81" s="190"/>
      <c r="EC81" s="190"/>
      <c r="ED81" s="190"/>
      <c r="EE81" s="190"/>
      <c r="EF81" s="190"/>
      <c r="EG81" s="190"/>
      <c r="EH81" s="190"/>
      <c r="EI81" s="190"/>
      <c r="EJ81" s="190"/>
      <c r="EK81" s="190"/>
      <c r="EL81" s="190"/>
      <c r="EM81" s="190"/>
      <c r="EN81" s="190"/>
      <c r="EO81" s="190"/>
      <c r="EP81" s="190"/>
      <c r="EQ81" s="190"/>
      <c r="ER81" s="190"/>
      <c r="ES81" s="190"/>
      <c r="ET81" s="190"/>
      <c r="EU81" s="190"/>
      <c r="EV81" s="190"/>
      <c r="EW81" s="190"/>
      <c r="EX81" s="190"/>
      <c r="EY81" s="190"/>
      <c r="EZ81" s="190"/>
      <c r="FA81" s="190"/>
      <c r="FB81" s="190"/>
      <c r="FC81" s="190"/>
      <c r="FD81" s="190"/>
      <c r="FE81" s="190"/>
      <c r="FF81" s="190"/>
      <c r="FG81" s="190"/>
    </row>
    <row r="82" spans="1:163" s="29" customFormat="1" ht="21" hidden="1">
      <c r="A82" s="533"/>
      <c r="B82" s="658"/>
      <c r="C82" s="621" t="s">
        <v>5</v>
      </c>
      <c r="D82" s="127"/>
      <c r="E82" s="21"/>
      <c r="F82" s="68"/>
      <c r="G82" s="21"/>
      <c r="H82" s="5">
        <v>100000</v>
      </c>
      <c r="I82" s="39"/>
      <c r="J82" s="9">
        <f>H82-I82</f>
        <v>100000</v>
      </c>
      <c r="K82" s="98"/>
      <c r="L82" s="98"/>
      <c r="M82" s="98"/>
      <c r="N82" s="98"/>
      <c r="O82" s="98"/>
      <c r="P82" s="47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68"/>
      <c r="AR82" s="112"/>
      <c r="AS82" s="47"/>
      <c r="AT82" s="156">
        <f>H82-P82-AQ82</f>
        <v>100000</v>
      </c>
      <c r="AU82" s="113"/>
      <c r="AV82" s="47"/>
      <c r="AW82" s="156">
        <f aca="true" t="shared" si="57" ref="AW82:AW89">AT82</f>
        <v>100000</v>
      </c>
      <c r="AX82" s="107"/>
      <c r="AY82" s="5"/>
      <c r="AZ82" s="98"/>
      <c r="BA82" s="98"/>
      <c r="BB82" s="98"/>
      <c r="BC82" s="39"/>
      <c r="BD82" s="10"/>
      <c r="BE82" s="5"/>
      <c r="BF82" s="8">
        <f aca="true" t="shared" si="58" ref="BF82:BF91">AW82-BC82</f>
        <v>100000</v>
      </c>
      <c r="BG82" s="19"/>
      <c r="BH82" s="5"/>
      <c r="BI82" s="5"/>
      <c r="BJ82" s="5"/>
      <c r="BK82" s="5"/>
      <c r="BL82" s="9"/>
      <c r="BM82" s="10"/>
      <c r="BN82" s="10"/>
      <c r="BO82" s="19"/>
      <c r="BP82" s="9"/>
      <c r="BQ82" s="308"/>
      <c r="BR82" s="246"/>
      <c r="BS82" s="244"/>
      <c r="BT82" s="338">
        <f aca="true" t="shared" si="59" ref="BT82:BT87">BQ82-BS82</f>
        <v>0</v>
      </c>
      <c r="BU82" s="244"/>
      <c r="BV82" s="247"/>
      <c r="BW82" s="340">
        <f aca="true" t="shared" si="60" ref="BW82:BW91">BT82-BV82</f>
        <v>0</v>
      </c>
      <c r="BX82" s="291"/>
      <c r="BY82" s="215"/>
      <c r="BZ82" s="195"/>
      <c r="CA82" s="215"/>
      <c r="CB82" s="215"/>
      <c r="CC82" s="338"/>
      <c r="CD82" s="215"/>
      <c r="CE82" s="215"/>
      <c r="CF82" s="215"/>
      <c r="CG82" s="239"/>
      <c r="CH82" s="215"/>
      <c r="CI82" s="215"/>
      <c r="CJ82" s="215"/>
      <c r="CK82" s="215"/>
      <c r="CL82" s="189"/>
      <c r="CM82" s="189"/>
      <c r="CN82" s="189"/>
      <c r="CO82" s="189"/>
      <c r="CP82" s="189"/>
      <c r="CQ82" s="189"/>
      <c r="CR82" s="189"/>
      <c r="CS82" s="189"/>
      <c r="CT82" s="189"/>
      <c r="CU82" s="189"/>
      <c r="CV82" s="189"/>
      <c r="CW82" s="189"/>
      <c r="CX82" s="189"/>
      <c r="CY82" s="189"/>
      <c r="CZ82" s="189"/>
      <c r="DA82" s="189"/>
      <c r="DB82" s="189"/>
      <c r="DC82" s="189"/>
      <c r="DD82" s="189"/>
      <c r="DE82" s="189"/>
      <c r="DF82" s="189"/>
      <c r="DG82" s="189"/>
      <c r="DH82" s="189"/>
      <c r="DI82" s="189"/>
      <c r="DJ82" s="189"/>
      <c r="DK82" s="189"/>
      <c r="DL82" s="189"/>
      <c r="DM82" s="189"/>
      <c r="DN82" s="189"/>
      <c r="DO82" s="189"/>
      <c r="DP82" s="189"/>
      <c r="DQ82" s="189"/>
      <c r="DR82" s="189"/>
      <c r="DS82" s="189"/>
      <c r="DT82" s="189"/>
      <c r="DU82" s="189"/>
      <c r="DV82" s="189"/>
      <c r="DW82" s="189"/>
      <c r="DX82" s="189"/>
      <c r="DY82" s="189"/>
      <c r="DZ82" s="189"/>
      <c r="EA82" s="189"/>
      <c r="EB82" s="189"/>
      <c r="EC82" s="189"/>
      <c r="ED82" s="189"/>
      <c r="EE82" s="189"/>
      <c r="EF82" s="189"/>
      <c r="EG82" s="189"/>
      <c r="EH82" s="189"/>
      <c r="EI82" s="189"/>
      <c r="EJ82" s="189"/>
      <c r="EK82" s="189"/>
      <c r="EL82" s="189"/>
      <c r="EM82" s="189"/>
      <c r="EN82" s="189"/>
      <c r="EO82" s="189"/>
      <c r="EP82" s="189"/>
      <c r="EQ82" s="189"/>
      <c r="ER82" s="189"/>
      <c r="ES82" s="189"/>
      <c r="ET82" s="189"/>
      <c r="EU82" s="189"/>
      <c r="EV82" s="189"/>
      <c r="EW82" s="189"/>
      <c r="EX82" s="189"/>
      <c r="EY82" s="189"/>
      <c r="EZ82" s="189"/>
      <c r="FA82" s="189"/>
      <c r="FB82" s="189"/>
      <c r="FC82" s="189"/>
      <c r="FD82" s="189"/>
      <c r="FE82" s="189"/>
      <c r="FF82" s="189"/>
      <c r="FG82" s="189"/>
    </row>
    <row r="83" spans="1:163" s="573" customFormat="1" ht="21" hidden="1">
      <c r="A83" s="533"/>
      <c r="B83" s="658"/>
      <c r="C83" s="621" t="s">
        <v>6</v>
      </c>
      <c r="D83" s="127"/>
      <c r="E83" s="42"/>
      <c r="F83" s="103"/>
      <c r="G83" s="42"/>
      <c r="H83" s="54"/>
      <c r="I83" s="54">
        <f>SUM(I84:I87)</f>
        <v>0</v>
      </c>
      <c r="J83" s="54">
        <f>SUM(J84:J87)</f>
        <v>1230000</v>
      </c>
      <c r="K83" s="54">
        <f>SUM(K84:K87)</f>
        <v>0</v>
      </c>
      <c r="L83" s="54">
        <f>SUM(L84:L87)</f>
        <v>0</v>
      </c>
      <c r="M83" s="54">
        <f>SUM(M84:M87)</f>
        <v>0</v>
      </c>
      <c r="N83" s="54"/>
      <c r="O83" s="54"/>
      <c r="P83" s="54"/>
      <c r="Q83" s="54">
        <f aca="true" t="shared" si="61" ref="Q83:AN83">SUM(Q84:Q87)</f>
        <v>0</v>
      </c>
      <c r="R83" s="54">
        <f t="shared" si="61"/>
        <v>0</v>
      </c>
      <c r="S83" s="54">
        <f t="shared" si="61"/>
        <v>0</v>
      </c>
      <c r="T83" s="54">
        <f t="shared" si="61"/>
        <v>0</v>
      </c>
      <c r="U83" s="54">
        <f t="shared" si="61"/>
        <v>0</v>
      </c>
      <c r="V83" s="54">
        <f t="shared" si="61"/>
        <v>0</v>
      </c>
      <c r="W83" s="54">
        <f t="shared" si="61"/>
        <v>0</v>
      </c>
      <c r="X83" s="54">
        <f t="shared" si="61"/>
        <v>0</v>
      </c>
      <c r="Y83" s="54">
        <f t="shared" si="61"/>
        <v>0</v>
      </c>
      <c r="Z83" s="54">
        <f t="shared" si="61"/>
        <v>0</v>
      </c>
      <c r="AA83" s="54">
        <f t="shared" si="61"/>
        <v>0</v>
      </c>
      <c r="AB83" s="54">
        <f t="shared" si="61"/>
        <v>0</v>
      </c>
      <c r="AC83" s="54">
        <f t="shared" si="61"/>
        <v>0</v>
      </c>
      <c r="AD83" s="54">
        <f t="shared" si="61"/>
        <v>0</v>
      </c>
      <c r="AE83" s="54">
        <f t="shared" si="61"/>
        <v>0</v>
      </c>
      <c r="AF83" s="54">
        <f t="shared" si="61"/>
        <v>0</v>
      </c>
      <c r="AG83" s="54">
        <f t="shared" si="61"/>
        <v>0</v>
      </c>
      <c r="AH83" s="54">
        <f t="shared" si="61"/>
        <v>0</v>
      </c>
      <c r="AI83" s="54">
        <f t="shared" si="61"/>
        <v>0</v>
      </c>
      <c r="AJ83" s="54">
        <f t="shared" si="61"/>
        <v>0</v>
      </c>
      <c r="AK83" s="54">
        <f t="shared" si="61"/>
        <v>0</v>
      </c>
      <c r="AL83" s="54">
        <f t="shared" si="61"/>
        <v>0</v>
      </c>
      <c r="AM83" s="54">
        <f t="shared" si="61"/>
        <v>0</v>
      </c>
      <c r="AN83" s="54">
        <f t="shared" si="61"/>
        <v>0</v>
      </c>
      <c r="AO83" s="54"/>
      <c r="AP83" s="54"/>
      <c r="AQ83" s="42"/>
      <c r="AR83" s="69"/>
      <c r="AS83" s="54"/>
      <c r="AT83" s="173"/>
      <c r="AU83" s="70"/>
      <c r="AV83" s="54"/>
      <c r="AW83" s="156"/>
      <c r="AX83" s="19"/>
      <c r="AY83" s="5"/>
      <c r="AZ83" s="5"/>
      <c r="BA83" s="5"/>
      <c r="BB83" s="5"/>
      <c r="BC83" s="9"/>
      <c r="BD83" s="10"/>
      <c r="BE83" s="5"/>
      <c r="BF83" s="8"/>
      <c r="BG83" s="19"/>
      <c r="BH83" s="5"/>
      <c r="BI83" s="5"/>
      <c r="BJ83" s="5"/>
      <c r="BK83" s="5"/>
      <c r="BL83" s="9"/>
      <c r="BM83" s="10"/>
      <c r="BN83" s="10"/>
      <c r="BO83" s="19"/>
      <c r="BP83" s="9"/>
      <c r="BQ83" s="308"/>
      <c r="BR83" s="241"/>
      <c r="BS83" s="215"/>
      <c r="BT83" s="338">
        <f t="shared" si="59"/>
        <v>0</v>
      </c>
      <c r="BU83" s="215"/>
      <c r="BV83" s="215"/>
      <c r="BW83" s="340">
        <f t="shared" si="60"/>
        <v>0</v>
      </c>
      <c r="BX83" s="241"/>
      <c r="BY83" s="215"/>
      <c r="BZ83" s="195"/>
      <c r="CA83" s="215"/>
      <c r="CB83" s="215"/>
      <c r="CC83" s="338"/>
      <c r="CD83" s="338"/>
      <c r="CE83" s="338"/>
      <c r="CF83" s="338"/>
      <c r="CG83" s="343"/>
      <c r="CH83" s="338"/>
      <c r="CI83" s="338"/>
      <c r="CJ83" s="338"/>
      <c r="CK83" s="338"/>
      <c r="CL83" s="190"/>
      <c r="CM83" s="190"/>
      <c r="CN83" s="190"/>
      <c r="CO83" s="190"/>
      <c r="CP83" s="190"/>
      <c r="CQ83" s="190"/>
      <c r="CR83" s="190"/>
      <c r="CS83" s="190"/>
      <c r="CT83" s="190"/>
      <c r="CU83" s="190"/>
      <c r="CV83" s="190"/>
      <c r="CW83" s="190"/>
      <c r="CX83" s="190"/>
      <c r="CY83" s="190"/>
      <c r="CZ83" s="190"/>
      <c r="DA83" s="190"/>
      <c r="DB83" s="190"/>
      <c r="DC83" s="190"/>
      <c r="DD83" s="190"/>
      <c r="DE83" s="190"/>
      <c r="DF83" s="190"/>
      <c r="DG83" s="190"/>
      <c r="DH83" s="190"/>
      <c r="DI83" s="190"/>
      <c r="DJ83" s="190"/>
      <c r="DK83" s="190"/>
      <c r="DL83" s="190"/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0"/>
      <c r="DX83" s="190"/>
      <c r="DY83" s="190"/>
      <c r="DZ83" s="190"/>
      <c r="EA83" s="190"/>
      <c r="EB83" s="190"/>
      <c r="EC83" s="190"/>
      <c r="ED83" s="190"/>
      <c r="EE83" s="190"/>
      <c r="EF83" s="190"/>
      <c r="EG83" s="190"/>
      <c r="EH83" s="190"/>
      <c r="EI83" s="190"/>
      <c r="EJ83" s="190"/>
      <c r="EK83" s="190"/>
      <c r="EL83" s="190"/>
      <c r="EM83" s="190"/>
      <c r="EN83" s="190"/>
      <c r="EO83" s="190"/>
      <c r="EP83" s="190"/>
      <c r="EQ83" s="190"/>
      <c r="ER83" s="190"/>
      <c r="ES83" s="190"/>
      <c r="ET83" s="190"/>
      <c r="EU83" s="190"/>
      <c r="EV83" s="190"/>
      <c r="EW83" s="190"/>
      <c r="EX83" s="190"/>
      <c r="EY83" s="190"/>
      <c r="EZ83" s="190"/>
      <c r="FA83" s="190"/>
      <c r="FB83" s="190"/>
      <c r="FC83" s="190"/>
      <c r="FD83" s="190"/>
      <c r="FE83" s="190"/>
      <c r="FF83" s="190"/>
      <c r="FG83" s="190"/>
    </row>
    <row r="84" spans="1:163" s="29" customFormat="1" ht="12.75" hidden="1">
      <c r="A84" s="683"/>
      <c r="B84" s="660"/>
      <c r="C84" s="624" t="s">
        <v>26</v>
      </c>
      <c r="D84" s="123"/>
      <c r="E84" s="97"/>
      <c r="F84" s="39"/>
      <c r="G84" s="9"/>
      <c r="H84" s="5">
        <v>600000</v>
      </c>
      <c r="I84" s="39"/>
      <c r="J84" s="9">
        <f>H84-I84</f>
        <v>600000</v>
      </c>
      <c r="K84" s="98"/>
      <c r="L84" s="98"/>
      <c r="M84" s="98"/>
      <c r="N84" s="98"/>
      <c r="O84" s="98"/>
      <c r="P84" s="47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68"/>
      <c r="AR84" s="112"/>
      <c r="AS84" s="47"/>
      <c r="AT84" s="156">
        <f aca="true" t="shared" si="62" ref="AT84:AT91">H84-P84-AQ84</f>
        <v>600000</v>
      </c>
      <c r="AU84" s="113"/>
      <c r="AV84" s="47"/>
      <c r="AW84" s="156">
        <f t="shared" si="57"/>
        <v>600000</v>
      </c>
      <c r="AX84" s="107"/>
      <c r="AY84" s="5"/>
      <c r="AZ84" s="98"/>
      <c r="BA84" s="98"/>
      <c r="BB84" s="98"/>
      <c r="BC84" s="39"/>
      <c r="BD84" s="10"/>
      <c r="BE84" s="5"/>
      <c r="BF84" s="8">
        <f t="shared" si="58"/>
        <v>600000</v>
      </c>
      <c r="BG84" s="19"/>
      <c r="BH84" s="5"/>
      <c r="BI84" s="5"/>
      <c r="BJ84" s="5"/>
      <c r="BK84" s="5"/>
      <c r="BL84" s="9"/>
      <c r="BM84" s="10"/>
      <c r="BN84" s="10"/>
      <c r="BO84" s="19"/>
      <c r="BP84" s="9"/>
      <c r="BQ84" s="308"/>
      <c r="BR84" s="246"/>
      <c r="BS84" s="244"/>
      <c r="BT84" s="215">
        <f t="shared" si="59"/>
        <v>0</v>
      </c>
      <c r="BU84" s="244"/>
      <c r="BV84" s="247"/>
      <c r="BW84" s="294">
        <f t="shared" si="60"/>
        <v>0</v>
      </c>
      <c r="BX84" s="291"/>
      <c r="BY84" s="215"/>
      <c r="BZ84" s="195"/>
      <c r="CA84" s="215"/>
      <c r="CB84" s="215"/>
      <c r="CC84" s="215"/>
      <c r="CD84" s="215"/>
      <c r="CE84" s="215"/>
      <c r="CF84" s="215"/>
      <c r="CG84" s="239"/>
      <c r="CH84" s="215"/>
      <c r="CI84" s="215"/>
      <c r="CJ84" s="215"/>
      <c r="CK84" s="215"/>
      <c r="CL84" s="189"/>
      <c r="CM84" s="189"/>
      <c r="CN84" s="189"/>
      <c r="CO84" s="189"/>
      <c r="CP84" s="189"/>
      <c r="CQ84" s="189"/>
      <c r="CR84" s="189"/>
      <c r="CS84" s="189"/>
      <c r="CT84" s="189"/>
      <c r="CU84" s="189"/>
      <c r="CV84" s="189"/>
      <c r="CW84" s="189"/>
      <c r="CX84" s="189"/>
      <c r="CY84" s="189"/>
      <c r="CZ84" s="189"/>
      <c r="DA84" s="189"/>
      <c r="DB84" s="189"/>
      <c r="DC84" s="189"/>
      <c r="DD84" s="189"/>
      <c r="DE84" s="189"/>
      <c r="DF84" s="189"/>
      <c r="DG84" s="189"/>
      <c r="DH84" s="189"/>
      <c r="DI84" s="189"/>
      <c r="DJ84" s="189"/>
      <c r="DK84" s="189"/>
      <c r="DL84" s="189"/>
      <c r="DM84" s="189"/>
      <c r="DN84" s="189"/>
      <c r="DO84" s="189"/>
      <c r="DP84" s="189"/>
      <c r="DQ84" s="189"/>
      <c r="DR84" s="189"/>
      <c r="DS84" s="189"/>
      <c r="DT84" s="189"/>
      <c r="DU84" s="189"/>
      <c r="DV84" s="189"/>
      <c r="DW84" s="189"/>
      <c r="DX84" s="189"/>
      <c r="DY84" s="189"/>
      <c r="DZ84" s="189"/>
      <c r="EA84" s="189"/>
      <c r="EB84" s="189"/>
      <c r="EC84" s="189"/>
      <c r="ED84" s="189"/>
      <c r="EE84" s="189"/>
      <c r="EF84" s="189"/>
      <c r="EG84" s="189"/>
      <c r="EH84" s="189"/>
      <c r="EI84" s="189"/>
      <c r="EJ84" s="189"/>
      <c r="EK84" s="189"/>
      <c r="EL84" s="189"/>
      <c r="EM84" s="189"/>
      <c r="EN84" s="189"/>
      <c r="EO84" s="189"/>
      <c r="EP84" s="189"/>
      <c r="EQ84" s="189"/>
      <c r="ER84" s="189"/>
      <c r="ES84" s="189"/>
      <c r="ET84" s="189"/>
      <c r="EU84" s="189"/>
      <c r="EV84" s="189"/>
      <c r="EW84" s="189"/>
      <c r="EX84" s="189"/>
      <c r="EY84" s="189"/>
      <c r="EZ84" s="189"/>
      <c r="FA84" s="189"/>
      <c r="FB84" s="189"/>
      <c r="FC84" s="189"/>
      <c r="FD84" s="189"/>
      <c r="FE84" s="189"/>
      <c r="FF84" s="189"/>
      <c r="FG84" s="189"/>
    </row>
    <row r="85" spans="1:163" s="29" customFormat="1" ht="12.75" hidden="1">
      <c r="A85" s="683"/>
      <c r="B85" s="660"/>
      <c r="C85" s="624" t="s">
        <v>27</v>
      </c>
      <c r="D85" s="123"/>
      <c r="E85" s="97"/>
      <c r="F85" s="39"/>
      <c r="G85" s="9"/>
      <c r="H85" s="5">
        <v>200000</v>
      </c>
      <c r="I85" s="39"/>
      <c r="J85" s="9">
        <f>H85-I85</f>
        <v>200000</v>
      </c>
      <c r="K85" s="98"/>
      <c r="L85" s="98"/>
      <c r="M85" s="98"/>
      <c r="N85" s="98"/>
      <c r="O85" s="98"/>
      <c r="P85" s="47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68"/>
      <c r="AR85" s="112"/>
      <c r="AS85" s="47"/>
      <c r="AT85" s="156">
        <f t="shared" si="62"/>
        <v>200000</v>
      </c>
      <c r="AU85" s="113"/>
      <c r="AV85" s="47"/>
      <c r="AW85" s="156">
        <f t="shared" si="57"/>
        <v>200000</v>
      </c>
      <c r="AX85" s="107"/>
      <c r="AY85" s="5"/>
      <c r="AZ85" s="98"/>
      <c r="BA85" s="98"/>
      <c r="BB85" s="98"/>
      <c r="BC85" s="39"/>
      <c r="BD85" s="10"/>
      <c r="BE85" s="5"/>
      <c r="BF85" s="8">
        <f t="shared" si="58"/>
        <v>200000</v>
      </c>
      <c r="BG85" s="19"/>
      <c r="BH85" s="5"/>
      <c r="BI85" s="5"/>
      <c r="BJ85" s="5"/>
      <c r="BK85" s="5"/>
      <c r="BL85" s="9"/>
      <c r="BM85" s="10"/>
      <c r="BN85" s="10"/>
      <c r="BO85" s="19"/>
      <c r="BP85" s="9"/>
      <c r="BQ85" s="308"/>
      <c r="BR85" s="246"/>
      <c r="BS85" s="244"/>
      <c r="BT85" s="215">
        <f t="shared" si="59"/>
        <v>0</v>
      </c>
      <c r="BU85" s="244"/>
      <c r="BV85" s="247"/>
      <c r="BW85" s="294">
        <f t="shared" si="60"/>
        <v>0</v>
      </c>
      <c r="BX85" s="291"/>
      <c r="BY85" s="215"/>
      <c r="BZ85" s="195"/>
      <c r="CA85" s="215"/>
      <c r="CB85" s="215"/>
      <c r="CC85" s="215"/>
      <c r="CD85" s="215"/>
      <c r="CE85" s="215"/>
      <c r="CF85" s="215"/>
      <c r="CG85" s="239"/>
      <c r="CH85" s="215"/>
      <c r="CI85" s="215"/>
      <c r="CJ85" s="215"/>
      <c r="CK85" s="215"/>
      <c r="CL85" s="189"/>
      <c r="CM85" s="189"/>
      <c r="CN85" s="189"/>
      <c r="CO85" s="189"/>
      <c r="CP85" s="189"/>
      <c r="CQ85" s="189"/>
      <c r="CR85" s="189"/>
      <c r="CS85" s="189"/>
      <c r="CT85" s="189"/>
      <c r="CU85" s="189"/>
      <c r="CV85" s="189"/>
      <c r="CW85" s="189"/>
      <c r="CX85" s="189"/>
      <c r="CY85" s="189"/>
      <c r="CZ85" s="189"/>
      <c r="DA85" s="189"/>
      <c r="DB85" s="189"/>
      <c r="DC85" s="189"/>
      <c r="DD85" s="189"/>
      <c r="DE85" s="189"/>
      <c r="DF85" s="189"/>
      <c r="DG85" s="189"/>
      <c r="DH85" s="189"/>
      <c r="DI85" s="189"/>
      <c r="DJ85" s="189"/>
      <c r="DK85" s="189"/>
      <c r="DL85" s="189"/>
      <c r="DM85" s="189"/>
      <c r="DN85" s="189"/>
      <c r="DO85" s="189"/>
      <c r="DP85" s="189"/>
      <c r="DQ85" s="189"/>
      <c r="DR85" s="189"/>
      <c r="DS85" s="189"/>
      <c r="DT85" s="189"/>
      <c r="DU85" s="189"/>
      <c r="DV85" s="189"/>
      <c r="DW85" s="189"/>
      <c r="DX85" s="189"/>
      <c r="DY85" s="189"/>
      <c r="DZ85" s="189"/>
      <c r="EA85" s="189"/>
      <c r="EB85" s="189"/>
      <c r="EC85" s="189"/>
      <c r="ED85" s="189"/>
      <c r="EE85" s="189"/>
      <c r="EF85" s="189"/>
      <c r="EG85" s="189"/>
      <c r="EH85" s="189"/>
      <c r="EI85" s="189"/>
      <c r="EJ85" s="189"/>
      <c r="EK85" s="189"/>
      <c r="EL85" s="189"/>
      <c r="EM85" s="189"/>
      <c r="EN85" s="189"/>
      <c r="EO85" s="189"/>
      <c r="EP85" s="189"/>
      <c r="EQ85" s="189"/>
      <c r="ER85" s="189"/>
      <c r="ES85" s="189"/>
      <c r="ET85" s="189"/>
      <c r="EU85" s="189"/>
      <c r="EV85" s="189"/>
      <c r="EW85" s="189"/>
      <c r="EX85" s="189"/>
      <c r="EY85" s="189"/>
      <c r="EZ85" s="189"/>
      <c r="FA85" s="189"/>
      <c r="FB85" s="189"/>
      <c r="FC85" s="189"/>
      <c r="FD85" s="189"/>
      <c r="FE85" s="189"/>
      <c r="FF85" s="189"/>
      <c r="FG85" s="189"/>
    </row>
    <row r="86" spans="1:163" s="29" customFormat="1" ht="12.75" hidden="1">
      <c r="A86" s="683"/>
      <c r="B86" s="660"/>
      <c r="C86" s="624" t="s">
        <v>28</v>
      </c>
      <c r="D86" s="123"/>
      <c r="E86" s="97"/>
      <c r="F86" s="39"/>
      <c r="G86" s="9"/>
      <c r="H86" s="5">
        <v>250000</v>
      </c>
      <c r="I86" s="39"/>
      <c r="J86" s="9">
        <f>H86-I86</f>
        <v>250000</v>
      </c>
      <c r="K86" s="98"/>
      <c r="L86" s="98"/>
      <c r="M86" s="98"/>
      <c r="N86" s="98"/>
      <c r="O86" s="98"/>
      <c r="P86" s="47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68"/>
      <c r="AR86" s="112"/>
      <c r="AS86" s="47"/>
      <c r="AT86" s="156">
        <f t="shared" si="62"/>
        <v>250000</v>
      </c>
      <c r="AU86" s="113"/>
      <c r="AV86" s="47"/>
      <c r="AW86" s="156">
        <f t="shared" si="57"/>
        <v>250000</v>
      </c>
      <c r="AX86" s="107"/>
      <c r="AY86" s="5"/>
      <c r="AZ86" s="98"/>
      <c r="BA86" s="98"/>
      <c r="BB86" s="98"/>
      <c r="BC86" s="39"/>
      <c r="BD86" s="10"/>
      <c r="BE86" s="5"/>
      <c r="BF86" s="8">
        <f t="shared" si="58"/>
        <v>250000</v>
      </c>
      <c r="BG86" s="19"/>
      <c r="BH86" s="5"/>
      <c r="BI86" s="5"/>
      <c r="BJ86" s="5"/>
      <c r="BK86" s="5"/>
      <c r="BL86" s="9"/>
      <c r="BM86" s="10"/>
      <c r="BN86" s="10"/>
      <c r="BO86" s="19"/>
      <c r="BP86" s="9"/>
      <c r="BQ86" s="308"/>
      <c r="BR86" s="246"/>
      <c r="BS86" s="244"/>
      <c r="BT86" s="215">
        <f t="shared" si="59"/>
        <v>0</v>
      </c>
      <c r="BU86" s="244"/>
      <c r="BV86" s="247"/>
      <c r="BW86" s="294">
        <f t="shared" si="60"/>
        <v>0</v>
      </c>
      <c r="BX86" s="291"/>
      <c r="BY86" s="215"/>
      <c r="BZ86" s="195"/>
      <c r="CA86" s="215"/>
      <c r="CB86" s="215"/>
      <c r="CC86" s="215"/>
      <c r="CD86" s="215"/>
      <c r="CE86" s="215"/>
      <c r="CF86" s="215"/>
      <c r="CG86" s="239"/>
      <c r="CH86" s="215"/>
      <c r="CI86" s="215"/>
      <c r="CJ86" s="215"/>
      <c r="CK86" s="215"/>
      <c r="CL86" s="189"/>
      <c r="CM86" s="189"/>
      <c r="CN86" s="189"/>
      <c r="CO86" s="189"/>
      <c r="CP86" s="189"/>
      <c r="CQ86" s="189"/>
      <c r="CR86" s="189"/>
      <c r="CS86" s="189"/>
      <c r="CT86" s="189"/>
      <c r="CU86" s="189"/>
      <c r="CV86" s="189"/>
      <c r="CW86" s="189"/>
      <c r="CX86" s="189"/>
      <c r="CY86" s="189"/>
      <c r="CZ86" s="189"/>
      <c r="DA86" s="189"/>
      <c r="DB86" s="189"/>
      <c r="DC86" s="189"/>
      <c r="DD86" s="189"/>
      <c r="DE86" s="189"/>
      <c r="DF86" s="189"/>
      <c r="DG86" s="189"/>
      <c r="DH86" s="189"/>
      <c r="DI86" s="189"/>
      <c r="DJ86" s="189"/>
      <c r="DK86" s="189"/>
      <c r="DL86" s="189"/>
      <c r="DM86" s="189"/>
      <c r="DN86" s="189"/>
      <c r="DO86" s="189"/>
      <c r="DP86" s="189"/>
      <c r="DQ86" s="189"/>
      <c r="DR86" s="189"/>
      <c r="DS86" s="189"/>
      <c r="DT86" s="189"/>
      <c r="DU86" s="189"/>
      <c r="DV86" s="189"/>
      <c r="DW86" s="189"/>
      <c r="DX86" s="189"/>
      <c r="DY86" s="189"/>
      <c r="DZ86" s="189"/>
      <c r="EA86" s="189"/>
      <c r="EB86" s="189"/>
      <c r="EC86" s="189"/>
      <c r="ED86" s="189"/>
      <c r="EE86" s="189"/>
      <c r="EF86" s="189"/>
      <c r="EG86" s="189"/>
      <c r="EH86" s="189"/>
      <c r="EI86" s="189"/>
      <c r="EJ86" s="189"/>
      <c r="EK86" s="189"/>
      <c r="EL86" s="189"/>
      <c r="EM86" s="189"/>
      <c r="EN86" s="189"/>
      <c r="EO86" s="189"/>
      <c r="EP86" s="189"/>
      <c r="EQ86" s="189"/>
      <c r="ER86" s="189"/>
      <c r="ES86" s="189"/>
      <c r="ET86" s="189"/>
      <c r="EU86" s="189"/>
      <c r="EV86" s="189"/>
      <c r="EW86" s="189"/>
      <c r="EX86" s="189"/>
      <c r="EY86" s="189"/>
      <c r="EZ86" s="189"/>
      <c r="FA86" s="189"/>
      <c r="FB86" s="189"/>
      <c r="FC86" s="189"/>
      <c r="FD86" s="189"/>
      <c r="FE86" s="189"/>
      <c r="FF86" s="189"/>
      <c r="FG86" s="189"/>
    </row>
    <row r="87" spans="1:163" s="29" customFormat="1" ht="12.75" hidden="1">
      <c r="A87" s="683"/>
      <c r="B87" s="660"/>
      <c r="C87" s="624" t="s">
        <v>29</v>
      </c>
      <c r="D87" s="123"/>
      <c r="E87" s="97"/>
      <c r="F87" s="39"/>
      <c r="G87" s="9"/>
      <c r="H87" s="5">
        <v>180000</v>
      </c>
      <c r="I87" s="39"/>
      <c r="J87" s="9">
        <f>H87-I87</f>
        <v>180000</v>
      </c>
      <c r="K87" s="98"/>
      <c r="L87" s="98"/>
      <c r="M87" s="98"/>
      <c r="N87" s="98"/>
      <c r="O87" s="98"/>
      <c r="P87" s="47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68"/>
      <c r="AR87" s="112"/>
      <c r="AS87" s="47"/>
      <c r="AT87" s="156">
        <f t="shared" si="62"/>
        <v>180000</v>
      </c>
      <c r="AU87" s="113"/>
      <c r="AV87" s="47"/>
      <c r="AW87" s="156">
        <f t="shared" si="57"/>
        <v>180000</v>
      </c>
      <c r="AX87" s="107"/>
      <c r="AY87" s="5"/>
      <c r="AZ87" s="98"/>
      <c r="BA87" s="98"/>
      <c r="BB87" s="98"/>
      <c r="BC87" s="39"/>
      <c r="BD87" s="10"/>
      <c r="BE87" s="5"/>
      <c r="BF87" s="8">
        <f t="shared" si="58"/>
        <v>180000</v>
      </c>
      <c r="BG87" s="19"/>
      <c r="BH87" s="5"/>
      <c r="BI87" s="5"/>
      <c r="BJ87" s="5"/>
      <c r="BK87" s="5"/>
      <c r="BL87" s="9"/>
      <c r="BM87" s="10"/>
      <c r="BN87" s="10"/>
      <c r="BO87" s="19"/>
      <c r="BP87" s="9"/>
      <c r="BQ87" s="308"/>
      <c r="BR87" s="246"/>
      <c r="BS87" s="244"/>
      <c r="BT87" s="215">
        <f t="shared" si="59"/>
        <v>0</v>
      </c>
      <c r="BU87" s="244"/>
      <c r="BV87" s="247"/>
      <c r="BW87" s="294">
        <f t="shared" si="60"/>
        <v>0</v>
      </c>
      <c r="BX87" s="291"/>
      <c r="BY87" s="215"/>
      <c r="BZ87" s="195"/>
      <c r="CA87" s="215"/>
      <c r="CB87" s="215"/>
      <c r="CC87" s="215"/>
      <c r="CD87" s="215"/>
      <c r="CE87" s="215"/>
      <c r="CF87" s="215"/>
      <c r="CG87" s="239"/>
      <c r="CH87" s="215"/>
      <c r="CI87" s="215"/>
      <c r="CJ87" s="215"/>
      <c r="CK87" s="215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189"/>
      <c r="EF87" s="189"/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89"/>
      <c r="ES87" s="189"/>
      <c r="ET87" s="189"/>
      <c r="EU87" s="189"/>
      <c r="EV87" s="189"/>
      <c r="EW87" s="189"/>
      <c r="EX87" s="189"/>
      <c r="EY87" s="189"/>
      <c r="EZ87" s="189"/>
      <c r="FA87" s="189"/>
      <c r="FB87" s="189"/>
      <c r="FC87" s="189"/>
      <c r="FD87" s="189"/>
      <c r="FE87" s="189"/>
      <c r="FF87" s="189"/>
      <c r="FG87" s="189"/>
    </row>
    <row r="88" spans="1:163" s="29" customFormat="1" ht="12.75" hidden="1">
      <c r="A88" s="683"/>
      <c r="B88" s="660"/>
      <c r="C88" s="624" t="s">
        <v>73</v>
      </c>
      <c r="D88" s="123"/>
      <c r="E88" s="97"/>
      <c r="F88" s="39"/>
      <c r="G88" s="9"/>
      <c r="H88" s="5"/>
      <c r="I88" s="39"/>
      <c r="J88" s="9"/>
      <c r="K88" s="98"/>
      <c r="L88" s="98"/>
      <c r="M88" s="98"/>
      <c r="N88" s="98"/>
      <c r="O88" s="98"/>
      <c r="P88" s="47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68"/>
      <c r="AR88" s="112"/>
      <c r="AS88" s="47"/>
      <c r="AT88" s="156">
        <f t="shared" si="62"/>
        <v>0</v>
      </c>
      <c r="AU88" s="113"/>
      <c r="AV88" s="47"/>
      <c r="AW88" s="156">
        <f t="shared" si="57"/>
        <v>0</v>
      </c>
      <c r="AX88" s="107"/>
      <c r="AY88" s="5"/>
      <c r="AZ88" s="98"/>
      <c r="BA88" s="98"/>
      <c r="BB88" s="98"/>
      <c r="BC88" s="39">
        <v>2450</v>
      </c>
      <c r="BD88" s="10"/>
      <c r="BE88" s="5"/>
      <c r="BF88" s="8">
        <f t="shared" si="58"/>
        <v>-2450</v>
      </c>
      <c r="BG88" s="19"/>
      <c r="BH88" s="5"/>
      <c r="BI88" s="5"/>
      <c r="BJ88" s="5"/>
      <c r="BK88" s="5"/>
      <c r="BL88" s="9"/>
      <c r="BM88" s="10"/>
      <c r="BN88" s="10"/>
      <c r="BO88" s="19"/>
      <c r="BP88" s="9"/>
      <c r="BQ88" s="308"/>
      <c r="BR88" s="246"/>
      <c r="BS88" s="244"/>
      <c r="BT88" s="242">
        <v>0</v>
      </c>
      <c r="BU88" s="244"/>
      <c r="BV88" s="247"/>
      <c r="BW88" s="294">
        <f t="shared" si="60"/>
        <v>0</v>
      </c>
      <c r="BX88" s="291"/>
      <c r="BY88" s="215"/>
      <c r="BZ88" s="195"/>
      <c r="CA88" s="215"/>
      <c r="CB88" s="215"/>
      <c r="CC88" s="215"/>
      <c r="CD88" s="215"/>
      <c r="CE88" s="215"/>
      <c r="CF88" s="215"/>
      <c r="CG88" s="239"/>
      <c r="CH88" s="215"/>
      <c r="CI88" s="215"/>
      <c r="CJ88" s="215"/>
      <c r="CK88" s="215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  <c r="DG88" s="189"/>
      <c r="DH88" s="189"/>
      <c r="DI88" s="189"/>
      <c r="DJ88" s="189"/>
      <c r="DK88" s="189"/>
      <c r="DL88" s="189"/>
      <c r="DM88" s="189"/>
      <c r="DN88" s="189"/>
      <c r="DO88" s="189"/>
      <c r="DP88" s="189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89"/>
      <c r="EB88" s="189"/>
      <c r="EC88" s="189"/>
      <c r="ED88" s="189"/>
      <c r="EE88" s="189"/>
      <c r="EF88" s="189"/>
      <c r="EG88" s="189"/>
      <c r="EH88" s="189"/>
      <c r="EI88" s="189"/>
      <c r="EJ88" s="189"/>
      <c r="EK88" s="189"/>
      <c r="EL88" s="189"/>
      <c r="EM88" s="189"/>
      <c r="EN88" s="189"/>
      <c r="EO88" s="189"/>
      <c r="EP88" s="189"/>
      <c r="EQ88" s="189"/>
      <c r="ER88" s="189"/>
      <c r="ES88" s="189"/>
      <c r="ET88" s="189"/>
      <c r="EU88" s="189"/>
      <c r="EV88" s="189"/>
      <c r="EW88" s="189"/>
      <c r="EX88" s="189"/>
      <c r="EY88" s="189"/>
      <c r="EZ88" s="189"/>
      <c r="FA88" s="189"/>
      <c r="FB88" s="189"/>
      <c r="FC88" s="189"/>
      <c r="FD88" s="189"/>
      <c r="FE88" s="189"/>
      <c r="FF88" s="189"/>
      <c r="FG88" s="189"/>
    </row>
    <row r="89" spans="1:163" s="29" customFormat="1" ht="12.75" hidden="1">
      <c r="A89" s="683"/>
      <c r="B89" s="660"/>
      <c r="C89" s="624" t="s">
        <v>74</v>
      </c>
      <c r="D89" s="123"/>
      <c r="E89" s="97"/>
      <c r="F89" s="39"/>
      <c r="G89" s="9"/>
      <c r="H89" s="5"/>
      <c r="I89" s="39"/>
      <c r="J89" s="9"/>
      <c r="K89" s="98"/>
      <c r="L89" s="98"/>
      <c r="M89" s="98"/>
      <c r="N89" s="98"/>
      <c r="O89" s="98"/>
      <c r="P89" s="47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68"/>
      <c r="AR89" s="112"/>
      <c r="AS89" s="47"/>
      <c r="AT89" s="156">
        <f t="shared" si="62"/>
        <v>0</v>
      </c>
      <c r="AU89" s="113"/>
      <c r="AV89" s="47"/>
      <c r="AW89" s="156">
        <f t="shared" si="57"/>
        <v>0</v>
      </c>
      <c r="AX89" s="107"/>
      <c r="AY89" s="5"/>
      <c r="AZ89" s="98"/>
      <c r="BA89" s="98"/>
      <c r="BB89" s="98"/>
      <c r="BC89" s="39">
        <v>69482.82</v>
      </c>
      <c r="BD89" s="10"/>
      <c r="BE89" s="5"/>
      <c r="BF89" s="8">
        <f t="shared" si="58"/>
        <v>-69482.82</v>
      </c>
      <c r="BG89" s="19"/>
      <c r="BH89" s="5"/>
      <c r="BI89" s="5"/>
      <c r="BJ89" s="5"/>
      <c r="BK89" s="5"/>
      <c r="BL89" s="9">
        <v>69482.82</v>
      </c>
      <c r="BM89" s="10"/>
      <c r="BN89" s="10"/>
      <c r="BO89" s="19"/>
      <c r="BP89" s="9"/>
      <c r="BQ89" s="308"/>
      <c r="BR89" s="246"/>
      <c r="BS89" s="244"/>
      <c r="BT89" s="215">
        <f>BQ89-BS89</f>
        <v>0</v>
      </c>
      <c r="BU89" s="244"/>
      <c r="BV89" s="247"/>
      <c r="BW89" s="294">
        <f t="shared" si="60"/>
        <v>0</v>
      </c>
      <c r="BX89" s="291"/>
      <c r="BY89" s="215"/>
      <c r="BZ89" s="195"/>
      <c r="CA89" s="215"/>
      <c r="CB89" s="215"/>
      <c r="CC89" s="215"/>
      <c r="CD89" s="215"/>
      <c r="CE89" s="215"/>
      <c r="CF89" s="215"/>
      <c r="CG89" s="239"/>
      <c r="CH89" s="215"/>
      <c r="CI89" s="215"/>
      <c r="CJ89" s="215"/>
      <c r="CK89" s="215"/>
      <c r="CL89" s="189"/>
      <c r="CM89" s="189"/>
      <c r="CN89" s="189"/>
      <c r="CO89" s="189"/>
      <c r="CP89" s="189"/>
      <c r="CQ89" s="189"/>
      <c r="CR89" s="189"/>
      <c r="CS89" s="189"/>
      <c r="CT89" s="189"/>
      <c r="CU89" s="189"/>
      <c r="CV89" s="189"/>
      <c r="CW89" s="189"/>
      <c r="CX89" s="189"/>
      <c r="CY89" s="189"/>
      <c r="CZ89" s="189"/>
      <c r="DA89" s="189"/>
      <c r="DB89" s="189"/>
      <c r="DC89" s="189"/>
      <c r="DD89" s="189"/>
      <c r="DE89" s="189"/>
      <c r="DF89" s="189"/>
      <c r="DG89" s="189"/>
      <c r="DH89" s="189"/>
      <c r="DI89" s="189"/>
      <c r="DJ89" s="189"/>
      <c r="DK89" s="189"/>
      <c r="DL89" s="189"/>
      <c r="DM89" s="189"/>
      <c r="DN89" s="189"/>
      <c r="DO89" s="189"/>
      <c r="DP89" s="189"/>
      <c r="DQ89" s="189"/>
      <c r="DR89" s="189"/>
      <c r="DS89" s="189"/>
      <c r="DT89" s="189"/>
      <c r="DU89" s="189"/>
      <c r="DV89" s="189"/>
      <c r="DW89" s="189"/>
      <c r="DX89" s="189"/>
      <c r="DY89" s="189"/>
      <c r="DZ89" s="189"/>
      <c r="EA89" s="189"/>
      <c r="EB89" s="189"/>
      <c r="EC89" s="189"/>
      <c r="ED89" s="189"/>
      <c r="EE89" s="189"/>
      <c r="EF89" s="189"/>
      <c r="EG89" s="189"/>
      <c r="EH89" s="189"/>
      <c r="EI89" s="189"/>
      <c r="EJ89" s="189"/>
      <c r="EK89" s="189"/>
      <c r="EL89" s="189"/>
      <c r="EM89" s="189"/>
      <c r="EN89" s="189"/>
      <c r="EO89" s="189"/>
      <c r="EP89" s="189"/>
      <c r="EQ89" s="189"/>
      <c r="ER89" s="189"/>
      <c r="ES89" s="189"/>
      <c r="ET89" s="189"/>
      <c r="EU89" s="189"/>
      <c r="EV89" s="189"/>
      <c r="EW89" s="189"/>
      <c r="EX89" s="189"/>
      <c r="EY89" s="189"/>
      <c r="EZ89" s="189"/>
      <c r="FA89" s="189"/>
      <c r="FB89" s="189"/>
      <c r="FC89" s="189"/>
      <c r="FD89" s="189"/>
      <c r="FE89" s="189"/>
      <c r="FF89" s="189"/>
      <c r="FG89" s="189"/>
    </row>
    <row r="90" spans="1:163" s="29" customFormat="1" ht="12.75" hidden="1">
      <c r="A90" s="683"/>
      <c r="B90" s="660"/>
      <c r="C90" s="626" t="s">
        <v>103</v>
      </c>
      <c r="D90" s="130"/>
      <c r="E90" s="97"/>
      <c r="F90" s="39"/>
      <c r="G90" s="9"/>
      <c r="H90" s="5"/>
      <c r="I90" s="39"/>
      <c r="J90" s="9"/>
      <c r="K90" s="98"/>
      <c r="L90" s="98"/>
      <c r="M90" s="98"/>
      <c r="N90" s="98"/>
      <c r="O90" s="98"/>
      <c r="P90" s="47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68"/>
      <c r="AR90" s="112"/>
      <c r="AS90" s="47"/>
      <c r="AT90" s="156"/>
      <c r="AU90" s="113"/>
      <c r="AV90" s="47"/>
      <c r="AW90" s="156"/>
      <c r="AX90" s="107"/>
      <c r="AY90" s="5"/>
      <c r="AZ90" s="98"/>
      <c r="BA90" s="98"/>
      <c r="BB90" s="98"/>
      <c r="BC90" s="39"/>
      <c r="BD90" s="10"/>
      <c r="BE90" s="5"/>
      <c r="BF90" s="8"/>
      <c r="BG90" s="19"/>
      <c r="BH90" s="5"/>
      <c r="BI90" s="5"/>
      <c r="BJ90" s="5"/>
      <c r="BK90" s="5"/>
      <c r="BL90" s="9"/>
      <c r="BM90" s="10"/>
      <c r="BN90" s="10"/>
      <c r="BO90" s="19"/>
      <c r="BP90" s="9"/>
      <c r="BQ90" s="308"/>
      <c r="BR90" s="246"/>
      <c r="BS90" s="244"/>
      <c r="BT90" s="215"/>
      <c r="BU90" s="244"/>
      <c r="BV90" s="247"/>
      <c r="BW90" s="294">
        <f t="shared" si="60"/>
        <v>0</v>
      </c>
      <c r="BX90" s="291"/>
      <c r="BY90" s="215"/>
      <c r="BZ90" s="195"/>
      <c r="CA90" s="215"/>
      <c r="CB90" s="215"/>
      <c r="CC90" s="215"/>
      <c r="CD90" s="215"/>
      <c r="CE90" s="215"/>
      <c r="CF90" s="215"/>
      <c r="CG90" s="239"/>
      <c r="CH90" s="215"/>
      <c r="CI90" s="215"/>
      <c r="CJ90" s="215"/>
      <c r="CK90" s="215"/>
      <c r="CL90" s="189"/>
      <c r="CM90" s="189"/>
      <c r="CN90" s="189"/>
      <c r="CO90" s="189"/>
      <c r="CP90" s="189"/>
      <c r="CQ90" s="189"/>
      <c r="CR90" s="189"/>
      <c r="CS90" s="189"/>
      <c r="CT90" s="18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89"/>
      <c r="DG90" s="189"/>
      <c r="DH90" s="189"/>
      <c r="DI90" s="189"/>
      <c r="DJ90" s="189"/>
      <c r="DK90" s="189"/>
      <c r="DL90" s="189"/>
      <c r="DM90" s="189"/>
      <c r="DN90" s="189"/>
      <c r="DO90" s="189"/>
      <c r="DP90" s="189"/>
      <c r="DQ90" s="189"/>
      <c r="DR90" s="189"/>
      <c r="DS90" s="189"/>
      <c r="DT90" s="189"/>
      <c r="DU90" s="189"/>
      <c r="DV90" s="189"/>
      <c r="DW90" s="189"/>
      <c r="DX90" s="189"/>
      <c r="DY90" s="189"/>
      <c r="DZ90" s="189"/>
      <c r="EA90" s="189"/>
      <c r="EB90" s="189"/>
      <c r="EC90" s="189"/>
      <c r="ED90" s="189"/>
      <c r="EE90" s="189"/>
      <c r="EF90" s="189"/>
      <c r="EG90" s="189"/>
      <c r="EH90" s="189"/>
      <c r="EI90" s="189"/>
      <c r="EJ90" s="189"/>
      <c r="EK90" s="189"/>
      <c r="EL90" s="189"/>
      <c r="EM90" s="189"/>
      <c r="EN90" s="189"/>
      <c r="EO90" s="189"/>
      <c r="EP90" s="189"/>
      <c r="EQ90" s="189"/>
      <c r="ER90" s="189"/>
      <c r="ES90" s="189"/>
      <c r="ET90" s="189"/>
      <c r="EU90" s="189"/>
      <c r="EV90" s="189"/>
      <c r="EW90" s="189"/>
      <c r="EX90" s="189"/>
      <c r="EY90" s="189"/>
      <c r="EZ90" s="189"/>
      <c r="FA90" s="189"/>
      <c r="FB90" s="189"/>
      <c r="FC90" s="189"/>
      <c r="FD90" s="189"/>
      <c r="FE90" s="189"/>
      <c r="FF90" s="189"/>
      <c r="FG90" s="189"/>
    </row>
    <row r="91" spans="1:163" s="29" customFormat="1" ht="12.75" hidden="1">
      <c r="A91" s="683"/>
      <c r="B91" s="660"/>
      <c r="C91" s="624" t="s">
        <v>83</v>
      </c>
      <c r="D91" s="123"/>
      <c r="E91" s="97"/>
      <c r="F91" s="39"/>
      <c r="G91" s="9"/>
      <c r="H91" s="5"/>
      <c r="I91" s="39"/>
      <c r="J91" s="9"/>
      <c r="K91" s="98"/>
      <c r="L91" s="98"/>
      <c r="M91" s="98"/>
      <c r="N91" s="98"/>
      <c r="O91" s="98"/>
      <c r="P91" s="47">
        <v>36800</v>
      </c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68"/>
      <c r="AR91" s="112"/>
      <c r="AS91" s="47"/>
      <c r="AT91" s="156">
        <f t="shared" si="62"/>
        <v>-36800</v>
      </c>
      <c r="AU91" s="113"/>
      <c r="AV91" s="47"/>
      <c r="AW91" s="156"/>
      <c r="AX91" s="107"/>
      <c r="AY91" s="5"/>
      <c r="AZ91" s="98"/>
      <c r="BA91" s="98"/>
      <c r="BB91" s="98"/>
      <c r="BC91" s="39"/>
      <c r="BD91" s="10"/>
      <c r="BE91" s="5"/>
      <c r="BF91" s="8">
        <f t="shared" si="58"/>
        <v>0</v>
      </c>
      <c r="BG91" s="19"/>
      <c r="BH91" s="5"/>
      <c r="BI91" s="5"/>
      <c r="BJ91" s="5"/>
      <c r="BK91" s="5"/>
      <c r="BL91" s="9"/>
      <c r="BM91" s="10"/>
      <c r="BN91" s="10"/>
      <c r="BO91" s="19"/>
      <c r="BP91" s="9"/>
      <c r="BQ91" s="308"/>
      <c r="BR91" s="246"/>
      <c r="BS91" s="244"/>
      <c r="BT91" s="215">
        <f>BQ91-BS91</f>
        <v>0</v>
      </c>
      <c r="BU91" s="244"/>
      <c r="BV91" s="247"/>
      <c r="BW91" s="294">
        <f t="shared" si="60"/>
        <v>0</v>
      </c>
      <c r="BX91" s="291"/>
      <c r="BY91" s="215"/>
      <c r="BZ91" s="195"/>
      <c r="CA91" s="215"/>
      <c r="CB91" s="215"/>
      <c r="CC91" s="215"/>
      <c r="CD91" s="215"/>
      <c r="CE91" s="215"/>
      <c r="CF91" s="215"/>
      <c r="CG91" s="239"/>
      <c r="CH91" s="215"/>
      <c r="CI91" s="215"/>
      <c r="CJ91" s="215"/>
      <c r="CK91" s="215"/>
      <c r="CL91" s="189"/>
      <c r="CM91" s="189"/>
      <c r="CN91" s="189"/>
      <c r="CO91" s="189"/>
      <c r="CP91" s="189"/>
      <c r="CQ91" s="189"/>
      <c r="CR91" s="189"/>
      <c r="CS91" s="189"/>
      <c r="CT91" s="189"/>
      <c r="CU91" s="189"/>
      <c r="CV91" s="189"/>
      <c r="CW91" s="189"/>
      <c r="CX91" s="189"/>
      <c r="CY91" s="189"/>
      <c r="CZ91" s="189"/>
      <c r="DA91" s="189"/>
      <c r="DB91" s="189"/>
      <c r="DC91" s="189"/>
      <c r="DD91" s="189"/>
      <c r="DE91" s="189"/>
      <c r="DF91" s="189"/>
      <c r="DG91" s="189"/>
      <c r="DH91" s="189"/>
      <c r="DI91" s="189"/>
      <c r="DJ91" s="189"/>
      <c r="DK91" s="189"/>
      <c r="DL91" s="189"/>
      <c r="DM91" s="189"/>
      <c r="DN91" s="189"/>
      <c r="DO91" s="189"/>
      <c r="DP91" s="189"/>
      <c r="DQ91" s="189"/>
      <c r="DR91" s="189"/>
      <c r="DS91" s="189"/>
      <c r="DT91" s="189"/>
      <c r="DU91" s="189"/>
      <c r="DV91" s="189"/>
      <c r="DW91" s="189"/>
      <c r="DX91" s="189"/>
      <c r="DY91" s="189"/>
      <c r="DZ91" s="189"/>
      <c r="EA91" s="189"/>
      <c r="EB91" s="189"/>
      <c r="EC91" s="189"/>
      <c r="ED91" s="189"/>
      <c r="EE91" s="189"/>
      <c r="EF91" s="189"/>
      <c r="EG91" s="189"/>
      <c r="EH91" s="189"/>
      <c r="EI91" s="189"/>
      <c r="EJ91" s="189"/>
      <c r="EK91" s="189"/>
      <c r="EL91" s="189"/>
      <c r="EM91" s="189"/>
      <c r="EN91" s="189"/>
      <c r="EO91" s="189"/>
      <c r="EP91" s="189"/>
      <c r="EQ91" s="189"/>
      <c r="ER91" s="189"/>
      <c r="ES91" s="189"/>
      <c r="ET91" s="189"/>
      <c r="EU91" s="189"/>
      <c r="EV91" s="189"/>
      <c r="EW91" s="189"/>
      <c r="EX91" s="189"/>
      <c r="EY91" s="189"/>
      <c r="EZ91" s="189"/>
      <c r="FA91" s="189"/>
      <c r="FB91" s="189"/>
      <c r="FC91" s="189"/>
      <c r="FD91" s="189"/>
      <c r="FE91" s="189"/>
      <c r="FF91" s="189"/>
      <c r="FG91" s="189"/>
    </row>
    <row r="92" spans="1:163" s="574" customFormat="1" ht="12.75" hidden="1">
      <c r="A92" s="682" t="s">
        <v>4</v>
      </c>
      <c r="B92" s="661"/>
      <c r="C92" s="625"/>
      <c r="D92" s="131"/>
      <c r="E92" s="71"/>
      <c r="F92" s="108"/>
      <c r="G92" s="71"/>
      <c r="H92" s="58" t="e">
        <f aca="true" t="shared" si="63" ref="H92:AQ92">H79+H80</f>
        <v>#REF!</v>
      </c>
      <c r="I92" s="58" t="e">
        <f t="shared" si="63"/>
        <v>#REF!</v>
      </c>
      <c r="J92" s="58" t="e">
        <f t="shared" si="63"/>
        <v>#REF!</v>
      </c>
      <c r="K92" s="58" t="e">
        <f t="shared" si="63"/>
        <v>#REF!</v>
      </c>
      <c r="L92" s="58" t="e">
        <f t="shared" si="63"/>
        <v>#REF!</v>
      </c>
      <c r="M92" s="58" t="e">
        <f t="shared" si="63"/>
        <v>#REF!</v>
      </c>
      <c r="N92" s="58" t="e">
        <f t="shared" si="63"/>
        <v>#REF!</v>
      </c>
      <c r="O92" s="58" t="e">
        <f t="shared" si="63"/>
        <v>#REF!</v>
      </c>
      <c r="P92" s="58" t="e">
        <f t="shared" si="63"/>
        <v>#REF!</v>
      </c>
      <c r="Q92" s="58" t="e">
        <f t="shared" si="63"/>
        <v>#REF!</v>
      </c>
      <c r="R92" s="58" t="e">
        <f t="shared" si="63"/>
        <v>#REF!</v>
      </c>
      <c r="S92" s="58" t="e">
        <f t="shared" si="63"/>
        <v>#REF!</v>
      </c>
      <c r="T92" s="58" t="e">
        <f t="shared" si="63"/>
        <v>#REF!</v>
      </c>
      <c r="U92" s="58" t="e">
        <f t="shared" si="63"/>
        <v>#REF!</v>
      </c>
      <c r="V92" s="58" t="e">
        <f t="shared" si="63"/>
        <v>#REF!</v>
      </c>
      <c r="W92" s="58" t="e">
        <f t="shared" si="63"/>
        <v>#REF!</v>
      </c>
      <c r="X92" s="58" t="e">
        <f t="shared" si="63"/>
        <v>#REF!</v>
      </c>
      <c r="Y92" s="58" t="e">
        <f t="shared" si="63"/>
        <v>#REF!</v>
      </c>
      <c r="Z92" s="58" t="e">
        <f t="shared" si="63"/>
        <v>#REF!</v>
      </c>
      <c r="AA92" s="58" t="e">
        <f t="shared" si="63"/>
        <v>#REF!</v>
      </c>
      <c r="AB92" s="58" t="e">
        <f t="shared" si="63"/>
        <v>#REF!</v>
      </c>
      <c r="AC92" s="58" t="e">
        <f t="shared" si="63"/>
        <v>#REF!</v>
      </c>
      <c r="AD92" s="58" t="e">
        <f t="shared" si="63"/>
        <v>#REF!</v>
      </c>
      <c r="AE92" s="58" t="e">
        <f t="shared" si="63"/>
        <v>#REF!</v>
      </c>
      <c r="AF92" s="58" t="e">
        <f t="shared" si="63"/>
        <v>#REF!</v>
      </c>
      <c r="AG92" s="58" t="e">
        <f t="shared" si="63"/>
        <v>#REF!</v>
      </c>
      <c r="AH92" s="58" t="e">
        <f t="shared" si="63"/>
        <v>#REF!</v>
      </c>
      <c r="AI92" s="58" t="e">
        <f t="shared" si="63"/>
        <v>#REF!</v>
      </c>
      <c r="AJ92" s="58" t="e">
        <f t="shared" si="63"/>
        <v>#REF!</v>
      </c>
      <c r="AK92" s="58" t="e">
        <f t="shared" si="63"/>
        <v>#REF!</v>
      </c>
      <c r="AL92" s="58" t="e">
        <f t="shared" si="63"/>
        <v>#REF!</v>
      </c>
      <c r="AM92" s="58" t="e">
        <f t="shared" si="63"/>
        <v>#REF!</v>
      </c>
      <c r="AN92" s="58" t="e">
        <f t="shared" si="63"/>
        <v>#REF!</v>
      </c>
      <c r="AO92" s="58" t="e">
        <f t="shared" si="63"/>
        <v>#REF!</v>
      </c>
      <c r="AP92" s="58" t="e">
        <f t="shared" si="63"/>
        <v>#REF!</v>
      </c>
      <c r="AQ92" s="59" t="e">
        <f t="shared" si="63"/>
        <v>#REF!</v>
      </c>
      <c r="AR92" s="60"/>
      <c r="AS92" s="58"/>
      <c r="AT92" s="61" t="e">
        <f>AT79+AT80</f>
        <v>#REF!</v>
      </c>
      <c r="AU92" s="62" t="e">
        <f aca="true" t="shared" si="64" ref="AU92:BN92">AU79+AU80</f>
        <v>#REF!</v>
      </c>
      <c r="AV92" s="58" t="e">
        <f t="shared" si="64"/>
        <v>#REF!</v>
      </c>
      <c r="AW92" s="61" t="e">
        <f t="shared" si="64"/>
        <v>#REF!</v>
      </c>
      <c r="AX92" s="63" t="e">
        <f t="shared" si="64"/>
        <v>#REF!</v>
      </c>
      <c r="AY92" s="59" t="e">
        <f t="shared" si="64"/>
        <v>#REF!</v>
      </c>
      <c r="AZ92" s="59" t="e">
        <f t="shared" si="64"/>
        <v>#REF!</v>
      </c>
      <c r="BA92" s="59" t="e">
        <f t="shared" si="64"/>
        <v>#REF!</v>
      </c>
      <c r="BB92" s="59" t="e">
        <f t="shared" si="64"/>
        <v>#REF!</v>
      </c>
      <c r="BC92" s="59" t="e">
        <f t="shared" si="64"/>
        <v>#REF!</v>
      </c>
      <c r="BD92" s="60"/>
      <c r="BE92" s="58"/>
      <c r="BF92" s="61" t="e">
        <f>BF79+BF80</f>
        <v>#REF!</v>
      </c>
      <c r="BG92" s="62" t="e">
        <f t="shared" si="64"/>
        <v>#REF!</v>
      </c>
      <c r="BH92" s="58" t="e">
        <f t="shared" si="64"/>
        <v>#REF!</v>
      </c>
      <c r="BI92" s="58" t="e">
        <f t="shared" si="64"/>
        <v>#REF!</v>
      </c>
      <c r="BJ92" s="58" t="e">
        <f t="shared" si="64"/>
        <v>#REF!</v>
      </c>
      <c r="BK92" s="58" t="e">
        <f t="shared" si="64"/>
        <v>#REF!</v>
      </c>
      <c r="BL92" s="59" t="e">
        <f t="shared" si="64"/>
        <v>#REF!</v>
      </c>
      <c r="BM92" s="60" t="e">
        <f t="shared" si="64"/>
        <v>#REF!</v>
      </c>
      <c r="BN92" s="60" t="e">
        <f t="shared" si="64"/>
        <v>#REF!</v>
      </c>
      <c r="BO92" s="62"/>
      <c r="BP92" s="59" t="e">
        <f>BP79+BP80</f>
        <v>#REF!</v>
      </c>
      <c r="BQ92" s="359" t="e">
        <f>BQ79+BQ80</f>
        <v>#REF!</v>
      </c>
      <c r="BR92" s="360" t="e">
        <f>BR79+BR80</f>
        <v>#REF!</v>
      </c>
      <c r="BS92" s="361" t="e">
        <f>BS79+BS80</f>
        <v>#REF!</v>
      </c>
      <c r="BT92" s="361" t="e">
        <f>BT79+BT80</f>
        <v>#REF!</v>
      </c>
      <c r="BU92" s="361" t="e">
        <f aca="true" t="shared" si="65" ref="BU92:CH92">BU79+BU80</f>
        <v>#REF!</v>
      </c>
      <c r="BV92" s="361" t="e">
        <f t="shared" si="65"/>
        <v>#REF!</v>
      </c>
      <c r="BW92" s="361" t="e">
        <f t="shared" si="65"/>
        <v>#REF!</v>
      </c>
      <c r="BX92" s="360" t="e">
        <f t="shared" si="65"/>
        <v>#REF!</v>
      </c>
      <c r="BY92" s="361" t="e">
        <f t="shared" si="65"/>
        <v>#REF!</v>
      </c>
      <c r="BZ92" s="259"/>
      <c r="CA92" s="361" t="e">
        <f t="shared" si="65"/>
        <v>#REF!</v>
      </c>
      <c r="CB92" s="361" t="e">
        <f t="shared" si="65"/>
        <v>#REF!</v>
      </c>
      <c r="CC92" s="361" t="e">
        <f t="shared" si="65"/>
        <v>#REF!</v>
      </c>
      <c r="CD92" s="361" t="e">
        <f t="shared" si="65"/>
        <v>#REF!</v>
      </c>
      <c r="CE92" s="361" t="e">
        <f t="shared" si="65"/>
        <v>#REF!</v>
      </c>
      <c r="CF92" s="361" t="e">
        <f t="shared" si="65"/>
        <v>#REF!</v>
      </c>
      <c r="CG92" s="362" t="e">
        <f t="shared" si="65"/>
        <v>#REF!</v>
      </c>
      <c r="CH92" s="361" t="e">
        <f t="shared" si="65"/>
        <v>#REF!</v>
      </c>
      <c r="CI92" s="361"/>
      <c r="CJ92" s="361"/>
      <c r="CK92" s="361"/>
      <c r="CL92" s="189"/>
      <c r="CM92" s="189"/>
      <c r="CN92" s="189"/>
      <c r="CO92" s="189"/>
      <c r="CP92" s="189"/>
      <c r="CQ92" s="189"/>
      <c r="CR92" s="189"/>
      <c r="CS92" s="189"/>
      <c r="CT92" s="189"/>
      <c r="CU92" s="189"/>
      <c r="CV92" s="189"/>
      <c r="CW92" s="189"/>
      <c r="CX92" s="189"/>
      <c r="CY92" s="189"/>
      <c r="CZ92" s="189"/>
      <c r="DA92" s="189"/>
      <c r="DB92" s="189"/>
      <c r="DC92" s="189"/>
      <c r="DD92" s="189"/>
      <c r="DE92" s="189"/>
      <c r="DF92" s="189"/>
      <c r="DG92" s="189"/>
      <c r="DH92" s="189"/>
      <c r="DI92" s="189"/>
      <c r="DJ92" s="189"/>
      <c r="DK92" s="189"/>
      <c r="DL92" s="189"/>
      <c r="DM92" s="189"/>
      <c r="DN92" s="189"/>
      <c r="DO92" s="189"/>
      <c r="DP92" s="189"/>
      <c r="DQ92" s="189"/>
      <c r="DR92" s="189"/>
      <c r="DS92" s="189"/>
      <c r="DT92" s="189"/>
      <c r="DU92" s="189"/>
      <c r="DV92" s="189"/>
      <c r="DW92" s="189"/>
      <c r="DX92" s="189"/>
      <c r="DY92" s="189"/>
      <c r="DZ92" s="189"/>
      <c r="EA92" s="189"/>
      <c r="EB92" s="189"/>
      <c r="EC92" s="189"/>
      <c r="ED92" s="189"/>
      <c r="EE92" s="189"/>
      <c r="EF92" s="189"/>
      <c r="EG92" s="189"/>
      <c r="EH92" s="189"/>
      <c r="EI92" s="189"/>
      <c r="EJ92" s="189"/>
      <c r="EK92" s="189"/>
      <c r="EL92" s="189"/>
      <c r="EM92" s="189"/>
      <c r="EN92" s="189"/>
      <c r="EO92" s="189"/>
      <c r="EP92" s="189"/>
      <c r="EQ92" s="189"/>
      <c r="ER92" s="189"/>
      <c r="ES92" s="189"/>
      <c r="ET92" s="189"/>
      <c r="EU92" s="189"/>
      <c r="EV92" s="189"/>
      <c r="EW92" s="189"/>
      <c r="EX92" s="189"/>
      <c r="EY92" s="189"/>
      <c r="EZ92" s="189"/>
      <c r="FA92" s="189"/>
      <c r="FB92" s="189"/>
      <c r="FC92" s="189"/>
      <c r="FD92" s="189"/>
      <c r="FE92" s="189"/>
      <c r="FF92" s="189"/>
      <c r="FG92" s="189"/>
    </row>
    <row r="93" spans="1:163" s="75" customFormat="1" ht="17.25" customHeight="1" hidden="1">
      <c r="A93" s="720" t="s">
        <v>52</v>
      </c>
      <c r="B93" s="721"/>
      <c r="C93" s="737"/>
      <c r="D93" s="548"/>
      <c r="E93" s="11"/>
      <c r="F93" s="99"/>
      <c r="G93" s="11"/>
      <c r="H93" s="12" t="e">
        <f>H94</f>
        <v>#REF!</v>
      </c>
      <c r="I93" s="175"/>
      <c r="J93" s="136" t="e">
        <f>J94</f>
        <v>#REF!</v>
      </c>
      <c r="K93" s="72"/>
      <c r="L93" s="72"/>
      <c r="M93" s="99"/>
      <c r="N93" s="99"/>
      <c r="O93" s="99"/>
      <c r="P93" s="176">
        <f>P94</f>
        <v>189566.84</v>
      </c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177">
        <f>AQ94</f>
        <v>538118.3</v>
      </c>
      <c r="AR93" s="178"/>
      <c r="AS93" s="176"/>
      <c r="AT93" s="182" t="e">
        <f>AT94</f>
        <v>#REF!</v>
      </c>
      <c r="AU93" s="179"/>
      <c r="AV93" s="176"/>
      <c r="AW93" s="182" t="e">
        <f>AW94</f>
        <v>#REF!</v>
      </c>
      <c r="AX93" s="183">
        <f aca="true" t="shared" si="66" ref="AX93:BN93">AX94</f>
        <v>0</v>
      </c>
      <c r="AY93" s="182">
        <f t="shared" si="66"/>
        <v>0</v>
      </c>
      <c r="AZ93" s="182">
        <f t="shared" si="66"/>
        <v>0</v>
      </c>
      <c r="BA93" s="177">
        <f t="shared" si="66"/>
        <v>0</v>
      </c>
      <c r="BB93" s="176">
        <f t="shared" si="66"/>
        <v>0</v>
      </c>
      <c r="BC93" s="184">
        <f t="shared" si="66"/>
        <v>294663.03</v>
      </c>
      <c r="BD93" s="185">
        <f t="shared" si="66"/>
        <v>0</v>
      </c>
      <c r="BE93" s="186">
        <f t="shared" si="66"/>
        <v>0</v>
      </c>
      <c r="BF93" s="187" t="e">
        <f>BF92/100*10</f>
        <v>#REF!</v>
      </c>
      <c r="BG93" s="179">
        <f t="shared" si="66"/>
        <v>0</v>
      </c>
      <c r="BH93" s="176">
        <f t="shared" si="66"/>
        <v>0</v>
      </c>
      <c r="BI93" s="176">
        <f t="shared" si="66"/>
        <v>0</v>
      </c>
      <c r="BJ93" s="176">
        <f t="shared" si="66"/>
        <v>0</v>
      </c>
      <c r="BK93" s="176">
        <f t="shared" si="66"/>
        <v>0</v>
      </c>
      <c r="BL93" s="177">
        <f t="shared" si="66"/>
        <v>384637.24</v>
      </c>
      <c r="BM93" s="178">
        <f t="shared" si="66"/>
        <v>0</v>
      </c>
      <c r="BN93" s="178">
        <f t="shared" si="66"/>
        <v>0</v>
      </c>
      <c r="BO93" s="110"/>
      <c r="BP93" s="73">
        <f>BP94</f>
        <v>0</v>
      </c>
      <c r="BQ93" s="351"/>
      <c r="BR93" s="357">
        <f aca="true" t="shared" si="67" ref="BR93:CH93">BR94</f>
        <v>0</v>
      </c>
      <c r="BS93" s="321">
        <f t="shared" si="67"/>
        <v>0</v>
      </c>
      <c r="BT93" s="321">
        <f t="shared" si="67"/>
        <v>12</v>
      </c>
      <c r="BU93" s="321">
        <f t="shared" si="67"/>
        <v>0</v>
      </c>
      <c r="BV93" s="355">
        <f t="shared" si="67"/>
        <v>0</v>
      </c>
      <c r="BW93" s="355">
        <f t="shared" si="67"/>
        <v>11</v>
      </c>
      <c r="BX93" s="371">
        <f t="shared" si="67"/>
        <v>0</v>
      </c>
      <c r="BY93" s="355">
        <f t="shared" si="67"/>
        <v>0</v>
      </c>
      <c r="BZ93" s="293"/>
      <c r="CA93" s="355">
        <f t="shared" si="67"/>
        <v>0</v>
      </c>
      <c r="CB93" s="355">
        <f t="shared" si="67"/>
        <v>0</v>
      </c>
      <c r="CC93" s="355">
        <f t="shared" si="67"/>
        <v>0</v>
      </c>
      <c r="CD93" s="355">
        <f t="shared" si="67"/>
        <v>0</v>
      </c>
      <c r="CE93" s="355">
        <f t="shared" si="67"/>
        <v>0</v>
      </c>
      <c r="CF93" s="355">
        <f t="shared" si="67"/>
        <v>0</v>
      </c>
      <c r="CG93" s="358">
        <f t="shared" si="67"/>
        <v>0</v>
      </c>
      <c r="CH93" s="321">
        <f t="shared" si="67"/>
        <v>0</v>
      </c>
      <c r="CI93" s="321"/>
      <c r="CJ93" s="321"/>
      <c r="CK93" s="321"/>
      <c r="CL93" s="189"/>
      <c r="CM93" s="189"/>
      <c r="CN93" s="189"/>
      <c r="CO93" s="189"/>
      <c r="CP93" s="189"/>
      <c r="CQ93" s="189"/>
      <c r="CR93" s="189"/>
      <c r="CS93" s="189"/>
      <c r="CT93" s="189"/>
      <c r="CU93" s="189"/>
      <c r="CV93" s="189"/>
      <c r="CW93" s="189"/>
      <c r="CX93" s="189"/>
      <c r="CY93" s="189"/>
      <c r="CZ93" s="189"/>
      <c r="DA93" s="189"/>
      <c r="DB93" s="189"/>
      <c r="DC93" s="189"/>
      <c r="DD93" s="189"/>
      <c r="DE93" s="189"/>
      <c r="DF93" s="189"/>
      <c r="DG93" s="189"/>
      <c r="DH93" s="189"/>
      <c r="DI93" s="189"/>
      <c r="DJ93" s="189"/>
      <c r="DK93" s="189"/>
      <c r="DL93" s="189"/>
      <c r="DM93" s="189"/>
      <c r="DN93" s="189"/>
      <c r="DO93" s="189"/>
      <c r="DP93" s="189"/>
      <c r="DQ93" s="189"/>
      <c r="DR93" s="189"/>
      <c r="DS93" s="189"/>
      <c r="DT93" s="189"/>
      <c r="DU93" s="189"/>
      <c r="DV93" s="189"/>
      <c r="DW93" s="189"/>
      <c r="DX93" s="189"/>
      <c r="DY93" s="189"/>
      <c r="DZ93" s="189"/>
      <c r="EA93" s="189"/>
      <c r="EB93" s="189"/>
      <c r="EC93" s="189"/>
      <c r="ED93" s="189"/>
      <c r="EE93" s="189"/>
      <c r="EF93" s="189"/>
      <c r="EG93" s="189"/>
      <c r="EH93" s="189"/>
      <c r="EI93" s="189"/>
      <c r="EJ93" s="189"/>
      <c r="EK93" s="189"/>
      <c r="EL93" s="189"/>
      <c r="EM93" s="189"/>
      <c r="EN93" s="189"/>
      <c r="EO93" s="189"/>
      <c r="EP93" s="189"/>
      <c r="EQ93" s="189"/>
      <c r="ER93" s="189"/>
      <c r="ES93" s="189"/>
      <c r="ET93" s="189"/>
      <c r="EU93" s="189"/>
      <c r="EV93" s="189"/>
      <c r="EW93" s="189"/>
      <c r="EX93" s="189"/>
      <c r="EY93" s="189"/>
      <c r="EZ93" s="189"/>
      <c r="FA93" s="189"/>
      <c r="FB93" s="189"/>
      <c r="FC93" s="189"/>
      <c r="FD93" s="189"/>
      <c r="FE93" s="189"/>
      <c r="FF93" s="189"/>
      <c r="FG93" s="189"/>
    </row>
    <row r="94" spans="1:163" s="29" customFormat="1" ht="22.5" hidden="1">
      <c r="A94" s="683"/>
      <c r="B94" s="660"/>
      <c r="C94" s="623" t="s">
        <v>25</v>
      </c>
      <c r="D94" s="55"/>
      <c r="E94" s="5" t="s">
        <v>22</v>
      </c>
      <c r="F94" s="98">
        <v>13</v>
      </c>
      <c r="G94" s="5"/>
      <c r="H94" s="67" t="e">
        <f>0.1*H92</f>
        <v>#REF!</v>
      </c>
      <c r="I94" s="68" t="s">
        <v>49</v>
      </c>
      <c r="J94" s="42" t="e">
        <f>0.1*J92</f>
        <v>#REF!</v>
      </c>
      <c r="K94" s="98"/>
      <c r="L94" s="98"/>
      <c r="M94" s="98"/>
      <c r="N94" s="98"/>
      <c r="O94" s="98"/>
      <c r="P94" s="47">
        <v>189566.84</v>
      </c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68">
        <v>538118.3</v>
      </c>
      <c r="AR94" s="112"/>
      <c r="AS94" s="47"/>
      <c r="AT94" s="156" t="e">
        <f>H94-P94-AQ94</f>
        <v>#REF!</v>
      </c>
      <c r="AU94" s="113"/>
      <c r="AV94" s="47"/>
      <c r="AW94" s="156" t="e">
        <f>AT94</f>
        <v>#REF!</v>
      </c>
      <c r="AX94" s="107"/>
      <c r="AY94" s="5"/>
      <c r="AZ94" s="98"/>
      <c r="BA94" s="98"/>
      <c r="BB94" s="98"/>
      <c r="BC94" s="39">
        <f>3333.33+67666.67+223663.03</f>
        <v>294663.03</v>
      </c>
      <c r="BD94" s="10"/>
      <c r="BE94" s="5"/>
      <c r="BF94" s="8" t="e">
        <f>BF92/100*10</f>
        <v>#REF!</v>
      </c>
      <c r="BG94" s="19"/>
      <c r="BH94" s="5"/>
      <c r="BI94" s="5"/>
      <c r="BJ94" s="5"/>
      <c r="BK94" s="5"/>
      <c r="BL94" s="9">
        <f>70000+314637.24</f>
        <v>384637.24</v>
      </c>
      <c r="BM94" s="10"/>
      <c r="BN94" s="10"/>
      <c r="BO94" s="19"/>
      <c r="BP94" s="9"/>
      <c r="BQ94" s="308">
        <v>13</v>
      </c>
      <c r="BR94" s="246"/>
      <c r="BS94" s="244"/>
      <c r="BT94" s="215">
        <v>12</v>
      </c>
      <c r="BU94" s="244"/>
      <c r="BV94" s="247"/>
      <c r="BW94" s="294">
        <v>11</v>
      </c>
      <c r="BX94" s="291"/>
      <c r="BY94" s="247"/>
      <c r="BZ94" s="211"/>
      <c r="CA94" s="247"/>
      <c r="CB94" s="247"/>
      <c r="CC94" s="247"/>
      <c r="CD94" s="247"/>
      <c r="CE94" s="372"/>
      <c r="CF94" s="372"/>
      <c r="CG94" s="239"/>
      <c r="CH94" s="215"/>
      <c r="CI94" s="215"/>
      <c r="CJ94" s="215"/>
      <c r="CK94" s="215"/>
      <c r="CL94" s="189"/>
      <c r="CM94" s="189"/>
      <c r="CN94" s="189"/>
      <c r="CO94" s="189"/>
      <c r="CP94" s="189"/>
      <c r="CQ94" s="189"/>
      <c r="CR94" s="189"/>
      <c r="CS94" s="189"/>
      <c r="CT94" s="189"/>
      <c r="CU94" s="189"/>
      <c r="CV94" s="189"/>
      <c r="CW94" s="189"/>
      <c r="CX94" s="189"/>
      <c r="CY94" s="189"/>
      <c r="CZ94" s="189"/>
      <c r="DA94" s="189"/>
      <c r="DB94" s="189"/>
      <c r="DC94" s="189"/>
      <c r="DD94" s="189"/>
      <c r="DE94" s="189"/>
      <c r="DF94" s="189"/>
      <c r="DG94" s="189"/>
      <c r="DH94" s="189"/>
      <c r="DI94" s="189"/>
      <c r="DJ94" s="189"/>
      <c r="DK94" s="189"/>
      <c r="DL94" s="189"/>
      <c r="DM94" s="189"/>
      <c r="DN94" s="189"/>
      <c r="DO94" s="189"/>
      <c r="DP94" s="189"/>
      <c r="DQ94" s="189"/>
      <c r="DR94" s="189"/>
      <c r="DS94" s="189"/>
      <c r="DT94" s="189"/>
      <c r="DU94" s="189"/>
      <c r="DV94" s="189"/>
      <c r="DW94" s="189"/>
      <c r="DX94" s="189"/>
      <c r="DY94" s="189"/>
      <c r="DZ94" s="189"/>
      <c r="EA94" s="189"/>
      <c r="EB94" s="189"/>
      <c r="EC94" s="189"/>
      <c r="ED94" s="189"/>
      <c r="EE94" s="189"/>
      <c r="EF94" s="189"/>
      <c r="EG94" s="189"/>
      <c r="EH94" s="189"/>
      <c r="EI94" s="189"/>
      <c r="EJ94" s="189"/>
      <c r="EK94" s="189"/>
      <c r="EL94" s="189"/>
      <c r="EM94" s="189"/>
      <c r="EN94" s="189"/>
      <c r="EO94" s="189"/>
      <c r="EP94" s="189"/>
      <c r="EQ94" s="189"/>
      <c r="ER94" s="189"/>
      <c r="ES94" s="189"/>
      <c r="ET94" s="189"/>
      <c r="EU94" s="189"/>
      <c r="EV94" s="189"/>
      <c r="EW94" s="189"/>
      <c r="EX94" s="189"/>
      <c r="EY94" s="189"/>
      <c r="EZ94" s="189"/>
      <c r="FA94" s="189"/>
      <c r="FB94" s="189"/>
      <c r="FC94" s="189"/>
      <c r="FD94" s="189"/>
      <c r="FE94" s="189"/>
      <c r="FF94" s="189"/>
      <c r="FG94" s="189"/>
    </row>
    <row r="95" spans="1:163" s="75" customFormat="1" ht="14.25" customHeight="1" hidden="1">
      <c r="A95" s="720" t="s">
        <v>55</v>
      </c>
      <c r="B95" s="721"/>
      <c r="C95" s="722"/>
      <c r="D95" s="546"/>
      <c r="E95" s="11"/>
      <c r="F95" s="99"/>
      <c r="G95" s="11"/>
      <c r="H95" s="12">
        <f aca="true" t="shared" si="68" ref="H95:AQ95">H96+H104+H106</f>
        <v>3374000</v>
      </c>
      <c r="I95" s="12">
        <f t="shared" si="68"/>
        <v>0</v>
      </c>
      <c r="J95" s="12">
        <f t="shared" si="68"/>
        <v>3374000</v>
      </c>
      <c r="K95" s="12">
        <f t="shared" si="68"/>
        <v>0</v>
      </c>
      <c r="L95" s="12">
        <f t="shared" si="68"/>
        <v>0</v>
      </c>
      <c r="M95" s="12">
        <f t="shared" si="68"/>
        <v>0</v>
      </c>
      <c r="N95" s="12">
        <f t="shared" si="68"/>
        <v>0</v>
      </c>
      <c r="O95" s="12">
        <f t="shared" si="68"/>
        <v>0</v>
      </c>
      <c r="P95" s="12">
        <f t="shared" si="68"/>
        <v>30000</v>
      </c>
      <c r="Q95" s="12">
        <f t="shared" si="68"/>
        <v>0</v>
      </c>
      <c r="R95" s="12">
        <f t="shared" si="68"/>
        <v>0</v>
      </c>
      <c r="S95" s="12">
        <f t="shared" si="68"/>
        <v>0</v>
      </c>
      <c r="T95" s="12">
        <f t="shared" si="68"/>
        <v>0</v>
      </c>
      <c r="U95" s="12">
        <f t="shared" si="68"/>
        <v>0</v>
      </c>
      <c r="V95" s="12">
        <f t="shared" si="68"/>
        <v>0</v>
      </c>
      <c r="W95" s="12">
        <f t="shared" si="68"/>
        <v>0</v>
      </c>
      <c r="X95" s="12">
        <f t="shared" si="68"/>
        <v>0</v>
      </c>
      <c r="Y95" s="12">
        <f t="shared" si="68"/>
        <v>0</v>
      </c>
      <c r="Z95" s="12">
        <f t="shared" si="68"/>
        <v>0</v>
      </c>
      <c r="AA95" s="12">
        <f t="shared" si="68"/>
        <v>0</v>
      </c>
      <c r="AB95" s="12">
        <f t="shared" si="68"/>
        <v>0</v>
      </c>
      <c r="AC95" s="12">
        <f t="shared" si="68"/>
        <v>0</v>
      </c>
      <c r="AD95" s="12">
        <f t="shared" si="68"/>
        <v>0</v>
      </c>
      <c r="AE95" s="12">
        <f t="shared" si="68"/>
        <v>0</v>
      </c>
      <c r="AF95" s="12">
        <f t="shared" si="68"/>
        <v>0</v>
      </c>
      <c r="AG95" s="12">
        <f t="shared" si="68"/>
        <v>0</v>
      </c>
      <c r="AH95" s="12">
        <f t="shared" si="68"/>
        <v>0</v>
      </c>
      <c r="AI95" s="12">
        <f t="shared" si="68"/>
        <v>0</v>
      </c>
      <c r="AJ95" s="12">
        <f t="shared" si="68"/>
        <v>0</v>
      </c>
      <c r="AK95" s="12">
        <f t="shared" si="68"/>
        <v>0</v>
      </c>
      <c r="AL95" s="12">
        <f t="shared" si="68"/>
        <v>0</v>
      </c>
      <c r="AM95" s="12">
        <f t="shared" si="68"/>
        <v>0</v>
      </c>
      <c r="AN95" s="12">
        <f t="shared" si="68"/>
        <v>0</v>
      </c>
      <c r="AO95" s="12">
        <f t="shared" si="68"/>
        <v>0</v>
      </c>
      <c r="AP95" s="12">
        <f t="shared" si="68"/>
        <v>0</v>
      </c>
      <c r="AQ95" s="136">
        <f t="shared" si="68"/>
        <v>2368501</v>
      </c>
      <c r="AR95" s="13"/>
      <c r="AS95" s="12"/>
      <c r="AT95" s="14">
        <f>AT96+AT104+AT106</f>
        <v>975499</v>
      </c>
      <c r="AU95" s="138"/>
      <c r="AV95" s="12"/>
      <c r="AW95" s="14">
        <f aca="true" t="shared" si="69" ref="AW95:BN95">AW96+AW104+AW106</f>
        <v>3724000</v>
      </c>
      <c r="AX95" s="138">
        <f t="shared" si="69"/>
        <v>0</v>
      </c>
      <c r="AY95" s="12">
        <f t="shared" si="69"/>
        <v>0</v>
      </c>
      <c r="AZ95" s="12">
        <f t="shared" si="69"/>
        <v>0</v>
      </c>
      <c r="BA95" s="12">
        <f t="shared" si="69"/>
        <v>0</v>
      </c>
      <c r="BB95" s="12">
        <f t="shared" si="69"/>
        <v>0</v>
      </c>
      <c r="BC95" s="136">
        <f t="shared" si="69"/>
        <v>0</v>
      </c>
      <c r="BD95" s="13">
        <f t="shared" si="69"/>
        <v>8</v>
      </c>
      <c r="BE95" s="12">
        <f t="shared" si="69"/>
        <v>25000</v>
      </c>
      <c r="BF95" s="14">
        <f t="shared" si="69"/>
        <v>3754000</v>
      </c>
      <c r="BG95" s="138">
        <f t="shared" si="69"/>
        <v>0</v>
      </c>
      <c r="BH95" s="12">
        <f t="shared" si="69"/>
        <v>0</v>
      </c>
      <c r="BI95" s="12">
        <f t="shared" si="69"/>
        <v>0</v>
      </c>
      <c r="BJ95" s="12">
        <f t="shared" si="69"/>
        <v>0</v>
      </c>
      <c r="BK95" s="12">
        <f t="shared" si="69"/>
        <v>0</v>
      </c>
      <c r="BL95" s="136">
        <f t="shared" si="69"/>
        <v>200000</v>
      </c>
      <c r="BM95" s="13">
        <f t="shared" si="69"/>
        <v>0</v>
      </c>
      <c r="BN95" s="13">
        <f t="shared" si="69"/>
        <v>0</v>
      </c>
      <c r="BO95" s="138"/>
      <c r="BP95" s="136">
        <f aca="true" t="shared" si="70" ref="BP95:CH95">BP96+BP104+BP106</f>
        <v>0</v>
      </c>
      <c r="BQ95" s="332">
        <f t="shared" si="70"/>
        <v>0</v>
      </c>
      <c r="BR95" s="333">
        <f t="shared" si="70"/>
        <v>0</v>
      </c>
      <c r="BS95" s="319">
        <f t="shared" si="70"/>
        <v>0</v>
      </c>
      <c r="BT95" s="319">
        <f t="shared" si="70"/>
        <v>0</v>
      </c>
      <c r="BU95" s="319">
        <f t="shared" si="70"/>
        <v>0</v>
      </c>
      <c r="BV95" s="319">
        <f t="shared" si="70"/>
        <v>0</v>
      </c>
      <c r="BW95" s="319">
        <f t="shared" si="70"/>
        <v>0</v>
      </c>
      <c r="BX95" s="333">
        <f t="shared" si="70"/>
        <v>0</v>
      </c>
      <c r="BY95" s="319">
        <f t="shared" si="70"/>
        <v>0</v>
      </c>
      <c r="BZ95" s="259"/>
      <c r="CA95" s="319">
        <f t="shared" si="70"/>
        <v>0</v>
      </c>
      <c r="CB95" s="319">
        <f t="shared" si="70"/>
        <v>0</v>
      </c>
      <c r="CC95" s="319">
        <f t="shared" si="70"/>
        <v>0</v>
      </c>
      <c r="CD95" s="319">
        <f t="shared" si="70"/>
        <v>0</v>
      </c>
      <c r="CE95" s="319">
        <f t="shared" si="70"/>
        <v>0</v>
      </c>
      <c r="CF95" s="319">
        <f t="shared" si="70"/>
        <v>0</v>
      </c>
      <c r="CG95" s="334">
        <f t="shared" si="70"/>
        <v>0</v>
      </c>
      <c r="CH95" s="319">
        <f t="shared" si="70"/>
        <v>0</v>
      </c>
      <c r="CI95" s="319"/>
      <c r="CJ95" s="319"/>
      <c r="CK95" s="319"/>
      <c r="CL95" s="189"/>
      <c r="CM95" s="189"/>
      <c r="CN95" s="189"/>
      <c r="CO95" s="189"/>
      <c r="CP95" s="189"/>
      <c r="CQ95" s="189"/>
      <c r="CR95" s="189"/>
      <c r="CS95" s="189"/>
      <c r="CT95" s="189"/>
      <c r="CU95" s="189"/>
      <c r="CV95" s="189"/>
      <c r="CW95" s="189"/>
      <c r="CX95" s="189"/>
      <c r="CY95" s="189"/>
      <c r="CZ95" s="189"/>
      <c r="DA95" s="189"/>
      <c r="DB95" s="189"/>
      <c r="DC95" s="189"/>
      <c r="DD95" s="189"/>
      <c r="DE95" s="189"/>
      <c r="DF95" s="189"/>
      <c r="DG95" s="189"/>
      <c r="DH95" s="189"/>
      <c r="DI95" s="189"/>
      <c r="DJ95" s="189"/>
      <c r="DK95" s="189"/>
      <c r="DL95" s="189"/>
      <c r="DM95" s="189"/>
      <c r="DN95" s="189"/>
      <c r="DO95" s="189"/>
      <c r="DP95" s="189"/>
      <c r="DQ95" s="189"/>
      <c r="DR95" s="189"/>
      <c r="DS95" s="189"/>
      <c r="DT95" s="189"/>
      <c r="DU95" s="189"/>
      <c r="DV95" s="189"/>
      <c r="DW95" s="189"/>
      <c r="DX95" s="189"/>
      <c r="DY95" s="189"/>
      <c r="DZ95" s="189"/>
      <c r="EA95" s="189"/>
      <c r="EB95" s="189"/>
      <c r="EC95" s="189"/>
      <c r="ED95" s="189"/>
      <c r="EE95" s="189"/>
      <c r="EF95" s="189"/>
      <c r="EG95" s="189"/>
      <c r="EH95" s="189"/>
      <c r="EI95" s="189"/>
      <c r="EJ95" s="189"/>
      <c r="EK95" s="189"/>
      <c r="EL95" s="189"/>
      <c r="EM95" s="189"/>
      <c r="EN95" s="189"/>
      <c r="EO95" s="189"/>
      <c r="EP95" s="189"/>
      <c r="EQ95" s="189"/>
      <c r="ER95" s="189"/>
      <c r="ES95" s="189"/>
      <c r="ET95" s="189"/>
      <c r="EU95" s="189"/>
      <c r="EV95" s="189"/>
      <c r="EW95" s="189"/>
      <c r="EX95" s="189"/>
      <c r="EY95" s="189"/>
      <c r="EZ95" s="189"/>
      <c r="FA95" s="189"/>
      <c r="FB95" s="189"/>
      <c r="FC95" s="189"/>
      <c r="FD95" s="189"/>
      <c r="FE95" s="189"/>
      <c r="FF95" s="189"/>
      <c r="FG95" s="189"/>
    </row>
    <row r="96" spans="1:163" s="76" customFormat="1" ht="19.5" customHeight="1" hidden="1">
      <c r="A96" s="686"/>
      <c r="B96" s="664"/>
      <c r="C96" s="628" t="s">
        <v>7</v>
      </c>
      <c r="D96" s="38"/>
      <c r="E96" s="43"/>
      <c r="F96" s="111"/>
      <c r="G96" s="43"/>
      <c r="H96" s="43">
        <f>SUM(H97:H103)</f>
        <v>2930000</v>
      </c>
      <c r="I96" s="43">
        <f aca="true" t="shared" si="71" ref="I96:AP96">SUM(I97:I101)</f>
        <v>0</v>
      </c>
      <c r="J96" s="43">
        <f t="shared" si="71"/>
        <v>2930000</v>
      </c>
      <c r="K96" s="43">
        <f t="shared" si="71"/>
        <v>0</v>
      </c>
      <c r="L96" s="43">
        <f t="shared" si="71"/>
        <v>0</v>
      </c>
      <c r="M96" s="43">
        <f t="shared" si="71"/>
        <v>0</v>
      </c>
      <c r="N96" s="43">
        <f>SUM(N97:N101)</f>
        <v>0</v>
      </c>
      <c r="O96" s="43">
        <f>SUM(O97:O101)</f>
        <v>0</v>
      </c>
      <c r="P96" s="43">
        <f>SUM(P97:P101)</f>
        <v>0</v>
      </c>
      <c r="Q96" s="43">
        <f t="shared" si="71"/>
        <v>0</v>
      </c>
      <c r="R96" s="43">
        <f t="shared" si="71"/>
        <v>0</v>
      </c>
      <c r="S96" s="43">
        <f t="shared" si="71"/>
        <v>0</v>
      </c>
      <c r="T96" s="43">
        <f t="shared" si="71"/>
        <v>0</v>
      </c>
      <c r="U96" s="43">
        <f t="shared" si="71"/>
        <v>0</v>
      </c>
      <c r="V96" s="43">
        <f t="shared" si="71"/>
        <v>0</v>
      </c>
      <c r="W96" s="43">
        <f t="shared" si="71"/>
        <v>0</v>
      </c>
      <c r="X96" s="43">
        <f t="shared" si="71"/>
        <v>0</v>
      </c>
      <c r="Y96" s="43">
        <f t="shared" si="71"/>
        <v>0</v>
      </c>
      <c r="Z96" s="43">
        <f t="shared" si="71"/>
        <v>0</v>
      </c>
      <c r="AA96" s="43">
        <f t="shared" si="71"/>
        <v>0</v>
      </c>
      <c r="AB96" s="43">
        <f t="shared" si="71"/>
        <v>0</v>
      </c>
      <c r="AC96" s="43">
        <f t="shared" si="71"/>
        <v>0</v>
      </c>
      <c r="AD96" s="43">
        <f t="shared" si="71"/>
        <v>0</v>
      </c>
      <c r="AE96" s="43">
        <f t="shared" si="71"/>
        <v>0</v>
      </c>
      <c r="AF96" s="43">
        <f t="shared" si="71"/>
        <v>0</v>
      </c>
      <c r="AG96" s="43">
        <f t="shared" si="71"/>
        <v>0</v>
      </c>
      <c r="AH96" s="43">
        <f t="shared" si="71"/>
        <v>0</v>
      </c>
      <c r="AI96" s="43">
        <f t="shared" si="71"/>
        <v>0</v>
      </c>
      <c r="AJ96" s="43">
        <f t="shared" si="71"/>
        <v>0</v>
      </c>
      <c r="AK96" s="43">
        <f t="shared" si="71"/>
        <v>0</v>
      </c>
      <c r="AL96" s="43">
        <f t="shared" si="71"/>
        <v>0</v>
      </c>
      <c r="AM96" s="43">
        <f t="shared" si="71"/>
        <v>0</v>
      </c>
      <c r="AN96" s="43">
        <f t="shared" si="71"/>
        <v>0</v>
      </c>
      <c r="AO96" s="43">
        <f t="shared" si="71"/>
        <v>0</v>
      </c>
      <c r="AP96" s="43">
        <f t="shared" si="71"/>
        <v>0</v>
      </c>
      <c r="AQ96" s="40">
        <f>SUM(AQ97:AQ103)</f>
        <v>2350000</v>
      </c>
      <c r="AR96" s="44"/>
      <c r="AS96" s="43"/>
      <c r="AT96" s="45">
        <f>SUM(AT97:AT103)</f>
        <v>580000</v>
      </c>
      <c r="AU96" s="46"/>
      <c r="AV96" s="43"/>
      <c r="AW96" s="45">
        <f>SUM(AW97:AW103)</f>
        <v>3310000</v>
      </c>
      <c r="AX96" s="46">
        <f aca="true" t="shared" si="72" ref="AX96:BE96">SUM(AX97:AX101)</f>
        <v>0</v>
      </c>
      <c r="AY96" s="43">
        <f t="shared" si="72"/>
        <v>0</v>
      </c>
      <c r="AZ96" s="43">
        <f t="shared" si="72"/>
        <v>0</v>
      </c>
      <c r="BA96" s="43">
        <f t="shared" si="72"/>
        <v>0</v>
      </c>
      <c r="BB96" s="43">
        <f t="shared" si="72"/>
        <v>0</v>
      </c>
      <c r="BC96" s="40">
        <f t="shared" si="72"/>
        <v>0</v>
      </c>
      <c r="BD96" s="44">
        <f t="shared" si="72"/>
        <v>0</v>
      </c>
      <c r="BE96" s="43">
        <f t="shared" si="72"/>
        <v>0</v>
      </c>
      <c r="BF96" s="45">
        <f>BF97+BF98+BF99+BF100+BF101+BF103</f>
        <v>3410000</v>
      </c>
      <c r="BG96" s="46">
        <f aca="true" t="shared" si="73" ref="BG96:BM96">SUM(BG97:BG101)</f>
        <v>0</v>
      </c>
      <c r="BH96" s="43">
        <f t="shared" si="73"/>
        <v>0</v>
      </c>
      <c r="BI96" s="43">
        <f t="shared" si="73"/>
        <v>0</v>
      </c>
      <c r="BJ96" s="43">
        <f t="shared" si="73"/>
        <v>0</v>
      </c>
      <c r="BK96" s="43">
        <f t="shared" si="73"/>
        <v>0</v>
      </c>
      <c r="BL96" s="40">
        <f>SUM(BL97:BL103)</f>
        <v>200000</v>
      </c>
      <c r="BM96" s="44">
        <f t="shared" si="73"/>
        <v>0</v>
      </c>
      <c r="BN96" s="44">
        <f>SUM(BN97:BN103)</f>
        <v>0</v>
      </c>
      <c r="BO96" s="46"/>
      <c r="BP96" s="40">
        <f>SUM(BP97:BP103)</f>
        <v>0</v>
      </c>
      <c r="BQ96" s="311">
        <f>SUM(BQ97:BQ103)</f>
        <v>0</v>
      </c>
      <c r="BR96" s="229">
        <f aca="true" t="shared" si="74" ref="BR96:BW96">SUM(BR97:BR103)</f>
        <v>0</v>
      </c>
      <c r="BS96" s="227">
        <f t="shared" si="74"/>
        <v>0</v>
      </c>
      <c r="BT96" s="227">
        <f t="shared" si="74"/>
        <v>0</v>
      </c>
      <c r="BU96" s="227">
        <f t="shared" si="74"/>
        <v>0</v>
      </c>
      <c r="BV96" s="281">
        <f t="shared" si="74"/>
        <v>0</v>
      </c>
      <c r="BW96" s="281">
        <f t="shared" si="74"/>
        <v>0</v>
      </c>
      <c r="BX96" s="230">
        <f aca="true" t="shared" si="75" ref="BX96:CH96">SUM(BX97:BX103)</f>
        <v>0</v>
      </c>
      <c r="BY96" s="281">
        <f t="shared" si="75"/>
        <v>0</v>
      </c>
      <c r="BZ96" s="282"/>
      <c r="CA96" s="281">
        <f t="shared" si="75"/>
        <v>0</v>
      </c>
      <c r="CB96" s="281">
        <f t="shared" si="75"/>
        <v>0</v>
      </c>
      <c r="CC96" s="281">
        <f t="shared" si="75"/>
        <v>0</v>
      </c>
      <c r="CD96" s="281">
        <f t="shared" si="75"/>
        <v>0</v>
      </c>
      <c r="CE96" s="281">
        <f t="shared" si="75"/>
        <v>0</v>
      </c>
      <c r="CF96" s="281">
        <f t="shared" si="75"/>
        <v>0</v>
      </c>
      <c r="CG96" s="228">
        <f t="shared" si="75"/>
        <v>0</v>
      </c>
      <c r="CH96" s="227">
        <f t="shared" si="75"/>
        <v>0</v>
      </c>
      <c r="CI96" s="227"/>
      <c r="CJ96" s="227"/>
      <c r="CK96" s="227"/>
      <c r="CL96" s="190"/>
      <c r="CM96" s="190"/>
      <c r="CN96" s="190"/>
      <c r="CO96" s="190"/>
      <c r="CP96" s="190"/>
      <c r="CQ96" s="190"/>
      <c r="CR96" s="190"/>
      <c r="CS96" s="190"/>
      <c r="CT96" s="190"/>
      <c r="CU96" s="190"/>
      <c r="CV96" s="190"/>
      <c r="CW96" s="190"/>
      <c r="CX96" s="190"/>
      <c r="CY96" s="190"/>
      <c r="CZ96" s="190"/>
      <c r="DA96" s="190"/>
      <c r="DB96" s="190"/>
      <c r="DC96" s="190"/>
      <c r="DD96" s="190"/>
      <c r="DE96" s="190"/>
      <c r="DF96" s="190"/>
      <c r="DG96" s="190"/>
      <c r="DH96" s="190"/>
      <c r="DI96" s="190"/>
      <c r="DJ96" s="190"/>
      <c r="DK96" s="190"/>
      <c r="DL96" s="190"/>
      <c r="DM96" s="190"/>
      <c r="DN96" s="190"/>
      <c r="DO96" s="190"/>
      <c r="DP96" s="190"/>
      <c r="DQ96" s="190"/>
      <c r="DR96" s="190"/>
      <c r="DS96" s="190"/>
      <c r="DT96" s="190"/>
      <c r="DU96" s="190"/>
      <c r="DV96" s="190"/>
      <c r="DW96" s="190"/>
      <c r="DX96" s="190"/>
      <c r="DY96" s="190"/>
      <c r="DZ96" s="190"/>
      <c r="EA96" s="190"/>
      <c r="EB96" s="190"/>
      <c r="EC96" s="190"/>
      <c r="ED96" s="190"/>
      <c r="EE96" s="190"/>
      <c r="EF96" s="190"/>
      <c r="EG96" s="190"/>
      <c r="EH96" s="190"/>
      <c r="EI96" s="190"/>
      <c r="EJ96" s="190"/>
      <c r="EK96" s="190"/>
      <c r="EL96" s="190"/>
      <c r="EM96" s="190"/>
      <c r="EN96" s="190"/>
      <c r="EO96" s="190"/>
      <c r="EP96" s="190"/>
      <c r="EQ96" s="190"/>
      <c r="ER96" s="190"/>
      <c r="ES96" s="190"/>
      <c r="ET96" s="190"/>
      <c r="EU96" s="190"/>
      <c r="EV96" s="190"/>
      <c r="EW96" s="190"/>
      <c r="EX96" s="190"/>
      <c r="EY96" s="190"/>
      <c r="EZ96" s="190"/>
      <c r="FA96" s="190"/>
      <c r="FB96" s="190"/>
      <c r="FC96" s="190"/>
      <c r="FD96" s="190"/>
      <c r="FE96" s="190"/>
      <c r="FF96" s="190"/>
      <c r="FG96" s="190"/>
    </row>
    <row r="97" spans="1:163" s="29" customFormat="1" ht="11.25" customHeight="1" hidden="1">
      <c r="A97" s="683"/>
      <c r="B97" s="660"/>
      <c r="C97" s="624" t="s">
        <v>42</v>
      </c>
      <c r="D97" s="17"/>
      <c r="E97" s="20"/>
      <c r="F97" s="47"/>
      <c r="G97" s="20"/>
      <c r="H97" s="20">
        <v>1100000</v>
      </c>
      <c r="I97" s="9"/>
      <c r="J97" s="9">
        <f>H97-I97</f>
        <v>1100000</v>
      </c>
      <c r="K97" s="98"/>
      <c r="L97" s="98"/>
      <c r="M97" s="98"/>
      <c r="N97" s="98"/>
      <c r="O97" s="98"/>
      <c r="P97" s="47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740">
        <v>2350000</v>
      </c>
      <c r="AR97" s="112"/>
      <c r="AS97" s="47"/>
      <c r="AT97" s="740">
        <f>H97+H98-AQ97</f>
        <v>80000</v>
      </c>
      <c r="AU97" s="113"/>
      <c r="AV97" s="47"/>
      <c r="AW97" s="740">
        <f>AT97</f>
        <v>80000</v>
      </c>
      <c r="AX97" s="107"/>
      <c r="AY97" s="5"/>
      <c r="AZ97" s="98"/>
      <c r="BA97" s="98"/>
      <c r="BB97" s="98"/>
      <c r="BC97" s="39"/>
      <c r="BD97" s="10"/>
      <c r="BE97" s="5"/>
      <c r="BF97" s="8">
        <f>AW97-BC97:BC98</f>
        <v>80000</v>
      </c>
      <c r="BG97" s="19"/>
      <c r="BH97" s="5"/>
      <c r="BI97" s="5"/>
      <c r="BJ97" s="5"/>
      <c r="BK97" s="5"/>
      <c r="BL97" s="9"/>
      <c r="BM97" s="10"/>
      <c r="BN97" s="10"/>
      <c r="BO97" s="19"/>
      <c r="BP97" s="9"/>
      <c r="BQ97" s="308"/>
      <c r="BR97" s="246"/>
      <c r="BS97" s="244"/>
      <c r="BT97" s="215"/>
      <c r="BU97" s="244"/>
      <c r="BV97" s="372"/>
      <c r="BW97" s="294"/>
      <c r="BX97" s="373"/>
      <c r="BY97" s="294"/>
      <c r="BZ97" s="293"/>
      <c r="CA97" s="294"/>
      <c r="CB97" s="294"/>
      <c r="CC97" s="294"/>
      <c r="CD97" s="215"/>
      <c r="CE97" s="215"/>
      <c r="CF97" s="215"/>
      <c r="CG97" s="239"/>
      <c r="CH97" s="215"/>
      <c r="CI97" s="215"/>
      <c r="CJ97" s="215"/>
      <c r="CK97" s="215"/>
      <c r="CL97" s="189"/>
      <c r="CM97" s="189"/>
      <c r="CN97" s="189"/>
      <c r="CO97" s="189"/>
      <c r="CP97" s="189"/>
      <c r="CQ97" s="189"/>
      <c r="CR97" s="189"/>
      <c r="CS97" s="189"/>
      <c r="CT97" s="189"/>
      <c r="CU97" s="189"/>
      <c r="CV97" s="189"/>
      <c r="CW97" s="189"/>
      <c r="CX97" s="189"/>
      <c r="CY97" s="189"/>
      <c r="CZ97" s="189"/>
      <c r="DA97" s="189"/>
      <c r="DB97" s="189"/>
      <c r="DC97" s="189"/>
      <c r="DD97" s="189"/>
      <c r="DE97" s="189"/>
      <c r="DF97" s="189"/>
      <c r="DG97" s="189"/>
      <c r="DH97" s="189"/>
      <c r="DI97" s="189"/>
      <c r="DJ97" s="189"/>
      <c r="DK97" s="189"/>
      <c r="DL97" s="189"/>
      <c r="DM97" s="189"/>
      <c r="DN97" s="189"/>
      <c r="DO97" s="189"/>
      <c r="DP97" s="189"/>
      <c r="DQ97" s="189"/>
      <c r="DR97" s="189"/>
      <c r="DS97" s="189"/>
      <c r="DT97" s="189"/>
      <c r="DU97" s="189"/>
      <c r="DV97" s="189"/>
      <c r="DW97" s="189"/>
      <c r="DX97" s="189"/>
      <c r="DY97" s="189"/>
      <c r="DZ97" s="189"/>
      <c r="EA97" s="189"/>
      <c r="EB97" s="189"/>
      <c r="EC97" s="189"/>
      <c r="ED97" s="189"/>
      <c r="EE97" s="189"/>
      <c r="EF97" s="189"/>
      <c r="EG97" s="189"/>
      <c r="EH97" s="189"/>
      <c r="EI97" s="189"/>
      <c r="EJ97" s="189"/>
      <c r="EK97" s="189"/>
      <c r="EL97" s="189"/>
      <c r="EM97" s="189"/>
      <c r="EN97" s="189"/>
      <c r="EO97" s="189"/>
      <c r="EP97" s="189"/>
      <c r="EQ97" s="189"/>
      <c r="ER97" s="189"/>
      <c r="ES97" s="189"/>
      <c r="ET97" s="189"/>
      <c r="EU97" s="189"/>
      <c r="EV97" s="189"/>
      <c r="EW97" s="189"/>
      <c r="EX97" s="189"/>
      <c r="EY97" s="189"/>
      <c r="EZ97" s="189"/>
      <c r="FA97" s="189"/>
      <c r="FB97" s="189"/>
      <c r="FC97" s="189"/>
      <c r="FD97" s="189"/>
      <c r="FE97" s="189"/>
      <c r="FF97" s="189"/>
      <c r="FG97" s="189"/>
    </row>
    <row r="98" spans="1:163" s="29" customFormat="1" ht="11.25" customHeight="1" hidden="1">
      <c r="A98" s="683"/>
      <c r="B98" s="660"/>
      <c r="C98" s="624" t="s">
        <v>24</v>
      </c>
      <c r="D98" s="17"/>
      <c r="E98" s="20"/>
      <c r="F98" s="47"/>
      <c r="G98" s="20"/>
      <c r="H98" s="20">
        <v>1330000</v>
      </c>
      <c r="I98" s="9"/>
      <c r="J98" s="9">
        <f>H98-I98</f>
        <v>1330000</v>
      </c>
      <c r="K98" s="98"/>
      <c r="L98" s="98"/>
      <c r="M98" s="98"/>
      <c r="N98" s="98"/>
      <c r="O98" s="98"/>
      <c r="P98" s="47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741"/>
      <c r="AR98" s="112"/>
      <c r="AS98" s="47"/>
      <c r="AT98" s="741"/>
      <c r="AU98" s="113"/>
      <c r="AV98" s="47"/>
      <c r="AW98" s="741"/>
      <c r="AX98" s="107"/>
      <c r="AY98" s="5"/>
      <c r="AZ98" s="98"/>
      <c r="BA98" s="98"/>
      <c r="BB98" s="98"/>
      <c r="BC98" s="39"/>
      <c r="BD98" s="10"/>
      <c r="BE98" s="5"/>
      <c r="BF98" s="77"/>
      <c r="BG98" s="19"/>
      <c r="BH98" s="5"/>
      <c r="BI98" s="5"/>
      <c r="BJ98" s="5"/>
      <c r="BK98" s="5"/>
      <c r="BL98" s="9"/>
      <c r="BM98" s="10"/>
      <c r="BN98" s="10"/>
      <c r="BO98" s="19"/>
      <c r="BP98" s="9"/>
      <c r="BQ98" s="308"/>
      <c r="BR98" s="246"/>
      <c r="BS98" s="244"/>
      <c r="BT98" s="215"/>
      <c r="BU98" s="244"/>
      <c r="BV98" s="372"/>
      <c r="BW98" s="294"/>
      <c r="BX98" s="373"/>
      <c r="BY98" s="294"/>
      <c r="BZ98" s="293"/>
      <c r="CA98" s="294"/>
      <c r="CB98" s="294"/>
      <c r="CC98" s="294"/>
      <c r="CD98" s="215"/>
      <c r="CE98" s="215"/>
      <c r="CF98" s="215"/>
      <c r="CG98" s="239"/>
      <c r="CH98" s="215"/>
      <c r="CI98" s="215"/>
      <c r="CJ98" s="215"/>
      <c r="CK98" s="215"/>
      <c r="CL98" s="189"/>
      <c r="CM98" s="189"/>
      <c r="CN98" s="189"/>
      <c r="CO98" s="189"/>
      <c r="CP98" s="189"/>
      <c r="CQ98" s="189"/>
      <c r="CR98" s="189"/>
      <c r="CS98" s="189"/>
      <c r="CT98" s="189"/>
      <c r="CU98" s="189"/>
      <c r="CV98" s="189"/>
      <c r="CW98" s="189"/>
      <c r="CX98" s="189"/>
      <c r="CY98" s="189"/>
      <c r="CZ98" s="189"/>
      <c r="DA98" s="189"/>
      <c r="DB98" s="189"/>
      <c r="DC98" s="189"/>
      <c r="DD98" s="189"/>
      <c r="DE98" s="189"/>
      <c r="DF98" s="189"/>
      <c r="DG98" s="189"/>
      <c r="DH98" s="189"/>
      <c r="DI98" s="189"/>
      <c r="DJ98" s="189"/>
      <c r="DK98" s="189"/>
      <c r="DL98" s="189"/>
      <c r="DM98" s="189"/>
      <c r="DN98" s="189"/>
      <c r="DO98" s="189"/>
      <c r="DP98" s="189"/>
      <c r="DQ98" s="189"/>
      <c r="DR98" s="189"/>
      <c r="DS98" s="189"/>
      <c r="DT98" s="189"/>
      <c r="DU98" s="189"/>
      <c r="DV98" s="189"/>
      <c r="DW98" s="189"/>
      <c r="DX98" s="189"/>
      <c r="DY98" s="189"/>
      <c r="DZ98" s="189"/>
      <c r="EA98" s="189"/>
      <c r="EB98" s="189"/>
      <c r="EC98" s="189"/>
      <c r="ED98" s="189"/>
      <c r="EE98" s="189"/>
      <c r="EF98" s="189"/>
      <c r="EG98" s="189"/>
      <c r="EH98" s="189"/>
      <c r="EI98" s="189"/>
      <c r="EJ98" s="189"/>
      <c r="EK98" s="189"/>
      <c r="EL98" s="189"/>
      <c r="EM98" s="189"/>
      <c r="EN98" s="189"/>
      <c r="EO98" s="189"/>
      <c r="EP98" s="189"/>
      <c r="EQ98" s="189"/>
      <c r="ER98" s="189"/>
      <c r="ES98" s="189"/>
      <c r="ET98" s="189"/>
      <c r="EU98" s="189"/>
      <c r="EV98" s="189"/>
      <c r="EW98" s="189"/>
      <c r="EX98" s="189"/>
      <c r="EY98" s="189"/>
      <c r="EZ98" s="189"/>
      <c r="FA98" s="189"/>
      <c r="FB98" s="189"/>
      <c r="FC98" s="189"/>
      <c r="FD98" s="189"/>
      <c r="FE98" s="189"/>
      <c r="FF98" s="189"/>
      <c r="FG98" s="189"/>
    </row>
    <row r="99" spans="1:163" s="29" customFormat="1" ht="12.75" hidden="1">
      <c r="A99" s="683"/>
      <c r="B99" s="660"/>
      <c r="C99" s="624" t="s">
        <v>23</v>
      </c>
      <c r="D99" s="17"/>
      <c r="E99" s="20"/>
      <c r="F99" s="47"/>
      <c r="G99" s="20"/>
      <c r="H99" s="20">
        <v>350000</v>
      </c>
      <c r="I99" s="9"/>
      <c r="J99" s="9">
        <f>H99-I99</f>
        <v>350000</v>
      </c>
      <c r="K99" s="98"/>
      <c r="L99" s="98"/>
      <c r="M99" s="98"/>
      <c r="N99" s="98"/>
      <c r="O99" s="98"/>
      <c r="P99" s="47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68"/>
      <c r="AR99" s="112"/>
      <c r="AS99" s="47"/>
      <c r="AT99" s="156">
        <f>H99-P99-AQ99</f>
        <v>350000</v>
      </c>
      <c r="AU99" s="113"/>
      <c r="AV99" s="47"/>
      <c r="AW99" s="156">
        <f>AT99</f>
        <v>350000</v>
      </c>
      <c r="AX99" s="107"/>
      <c r="AY99" s="5"/>
      <c r="AZ99" s="98"/>
      <c r="BA99" s="98"/>
      <c r="BB99" s="98"/>
      <c r="BC99" s="39"/>
      <c r="BD99" s="10"/>
      <c r="BE99" s="5"/>
      <c r="BF99" s="8">
        <f>AW99-BC99</f>
        <v>350000</v>
      </c>
      <c r="BG99" s="19"/>
      <c r="BH99" s="5"/>
      <c r="BI99" s="5"/>
      <c r="BJ99" s="5"/>
      <c r="BK99" s="5"/>
      <c r="BL99" s="9"/>
      <c r="BM99" s="10"/>
      <c r="BN99" s="10"/>
      <c r="BO99" s="19"/>
      <c r="BP99" s="9"/>
      <c r="BQ99" s="308"/>
      <c r="BR99" s="246"/>
      <c r="BS99" s="244"/>
      <c r="BT99" s="215"/>
      <c r="BU99" s="244"/>
      <c r="BV99" s="372"/>
      <c r="BW99" s="294"/>
      <c r="BX99" s="373"/>
      <c r="BY99" s="294"/>
      <c r="BZ99" s="293"/>
      <c r="CA99" s="294"/>
      <c r="CB99" s="294"/>
      <c r="CC99" s="294"/>
      <c r="CD99" s="215"/>
      <c r="CE99" s="215"/>
      <c r="CF99" s="215"/>
      <c r="CG99" s="239"/>
      <c r="CH99" s="215"/>
      <c r="CI99" s="215"/>
      <c r="CJ99" s="215"/>
      <c r="CK99" s="215"/>
      <c r="CL99" s="189"/>
      <c r="CM99" s="189"/>
      <c r="CN99" s="189"/>
      <c r="CO99" s="189"/>
      <c r="CP99" s="189"/>
      <c r="CQ99" s="189"/>
      <c r="CR99" s="189"/>
      <c r="CS99" s="189"/>
      <c r="CT99" s="189"/>
      <c r="CU99" s="189"/>
      <c r="CV99" s="189"/>
      <c r="CW99" s="189"/>
      <c r="CX99" s="189"/>
      <c r="CY99" s="189"/>
      <c r="CZ99" s="189"/>
      <c r="DA99" s="189"/>
      <c r="DB99" s="189"/>
      <c r="DC99" s="189"/>
      <c r="DD99" s="189"/>
      <c r="DE99" s="189"/>
      <c r="DF99" s="189"/>
      <c r="DG99" s="189"/>
      <c r="DH99" s="189"/>
      <c r="DI99" s="189"/>
      <c r="DJ99" s="189"/>
      <c r="DK99" s="189"/>
      <c r="DL99" s="189"/>
      <c r="DM99" s="189"/>
      <c r="DN99" s="189"/>
      <c r="DO99" s="189"/>
      <c r="DP99" s="189"/>
      <c r="DQ99" s="189"/>
      <c r="DR99" s="189"/>
      <c r="DS99" s="189"/>
      <c r="DT99" s="189"/>
      <c r="DU99" s="189"/>
      <c r="DV99" s="189"/>
      <c r="DW99" s="189"/>
      <c r="DX99" s="189"/>
      <c r="DY99" s="189"/>
      <c r="DZ99" s="189"/>
      <c r="EA99" s="189"/>
      <c r="EB99" s="189"/>
      <c r="EC99" s="189"/>
      <c r="ED99" s="189"/>
      <c r="EE99" s="189"/>
      <c r="EF99" s="189"/>
      <c r="EG99" s="189"/>
      <c r="EH99" s="189"/>
      <c r="EI99" s="189"/>
      <c r="EJ99" s="189"/>
      <c r="EK99" s="189"/>
      <c r="EL99" s="189"/>
      <c r="EM99" s="189"/>
      <c r="EN99" s="189"/>
      <c r="EO99" s="189"/>
      <c r="EP99" s="189"/>
      <c r="EQ99" s="189"/>
      <c r="ER99" s="189"/>
      <c r="ES99" s="189"/>
      <c r="ET99" s="189"/>
      <c r="EU99" s="189"/>
      <c r="EV99" s="189"/>
      <c r="EW99" s="189"/>
      <c r="EX99" s="189"/>
      <c r="EY99" s="189"/>
      <c r="EZ99" s="189"/>
      <c r="FA99" s="189"/>
      <c r="FB99" s="189"/>
      <c r="FC99" s="189"/>
      <c r="FD99" s="189"/>
      <c r="FE99" s="189"/>
      <c r="FF99" s="189"/>
      <c r="FG99" s="189"/>
    </row>
    <row r="100" spans="1:163" s="78" customFormat="1" ht="22.5" hidden="1">
      <c r="A100" s="684"/>
      <c r="B100" s="662"/>
      <c r="C100" s="626" t="s">
        <v>87</v>
      </c>
      <c r="D100" s="27"/>
      <c r="E100" s="22"/>
      <c r="F100" s="114"/>
      <c r="G100" s="22"/>
      <c r="H100" s="22"/>
      <c r="I100" s="24"/>
      <c r="J100" s="24"/>
      <c r="K100" s="115"/>
      <c r="L100" s="115"/>
      <c r="M100" s="115"/>
      <c r="N100" s="115"/>
      <c r="O100" s="115"/>
      <c r="P100" s="114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6"/>
      <c r="AR100" s="117"/>
      <c r="AS100" s="114"/>
      <c r="AT100" s="181"/>
      <c r="AU100" s="118"/>
      <c r="AV100" s="114"/>
      <c r="AW100" s="181">
        <v>2530000</v>
      </c>
      <c r="AX100" s="119"/>
      <c r="AY100" s="23"/>
      <c r="AZ100" s="115"/>
      <c r="BA100" s="115"/>
      <c r="BB100" s="115"/>
      <c r="BC100" s="120"/>
      <c r="BD100" s="25"/>
      <c r="BE100" s="23"/>
      <c r="BF100" s="26">
        <f>AW100-BC100</f>
        <v>2530000</v>
      </c>
      <c r="BG100" s="79"/>
      <c r="BH100" s="23"/>
      <c r="BI100" s="23"/>
      <c r="BJ100" s="23"/>
      <c r="BK100" s="23"/>
      <c r="BL100" s="24"/>
      <c r="BM100" s="25"/>
      <c r="BN100" s="25"/>
      <c r="BO100" s="79"/>
      <c r="BP100" s="24"/>
      <c r="BQ100" s="363"/>
      <c r="BR100" s="364"/>
      <c r="BS100" s="365"/>
      <c r="BT100" s="242"/>
      <c r="BU100" s="365"/>
      <c r="BV100" s="374"/>
      <c r="BW100" s="375"/>
      <c r="BX100" s="376"/>
      <c r="BY100" s="375"/>
      <c r="BZ100" s="316"/>
      <c r="CA100" s="375"/>
      <c r="CB100" s="375"/>
      <c r="CC100" s="375"/>
      <c r="CD100" s="242"/>
      <c r="CE100" s="242"/>
      <c r="CF100" s="242"/>
      <c r="CG100" s="369"/>
      <c r="CH100" s="242"/>
      <c r="CI100" s="242"/>
      <c r="CJ100" s="242"/>
      <c r="CK100" s="242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  <c r="EO100" s="283"/>
      <c r="EP100" s="283"/>
      <c r="EQ100" s="283"/>
      <c r="ER100" s="283"/>
      <c r="ES100" s="283"/>
      <c r="ET100" s="283"/>
      <c r="EU100" s="283"/>
      <c r="EV100" s="283"/>
      <c r="EW100" s="283"/>
      <c r="EX100" s="283"/>
      <c r="EY100" s="283"/>
      <c r="EZ100" s="283"/>
      <c r="FA100" s="283"/>
      <c r="FB100" s="283"/>
      <c r="FC100" s="283"/>
      <c r="FD100" s="283"/>
      <c r="FE100" s="283"/>
      <c r="FF100" s="283"/>
      <c r="FG100" s="283"/>
    </row>
    <row r="101" spans="1:163" s="29" customFormat="1" ht="12.75" hidden="1">
      <c r="A101" s="683"/>
      <c r="B101" s="660"/>
      <c r="C101" s="624" t="s">
        <v>40</v>
      </c>
      <c r="D101" s="17"/>
      <c r="E101" s="20"/>
      <c r="F101" s="47"/>
      <c r="G101" s="20"/>
      <c r="H101" s="20">
        <v>150000</v>
      </c>
      <c r="I101" s="9"/>
      <c r="J101" s="9">
        <f>H101-I101</f>
        <v>150000</v>
      </c>
      <c r="K101" s="98"/>
      <c r="L101" s="98"/>
      <c r="M101" s="98"/>
      <c r="N101" s="98"/>
      <c r="O101" s="98"/>
      <c r="P101" s="47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68"/>
      <c r="AR101" s="112"/>
      <c r="AS101" s="47"/>
      <c r="AT101" s="156">
        <f>H101-P101-AQ101</f>
        <v>150000</v>
      </c>
      <c r="AU101" s="113"/>
      <c r="AV101" s="47"/>
      <c r="AW101" s="156">
        <f>AT101</f>
        <v>150000</v>
      </c>
      <c r="AX101" s="107"/>
      <c r="AY101" s="5"/>
      <c r="AZ101" s="98"/>
      <c r="BA101" s="98"/>
      <c r="BB101" s="98"/>
      <c r="BC101" s="39"/>
      <c r="BD101" s="10"/>
      <c r="BE101" s="5"/>
      <c r="BF101" s="8">
        <f>AW101-BC101</f>
        <v>150000</v>
      </c>
      <c r="BG101" s="19"/>
      <c r="BH101" s="5"/>
      <c r="BI101" s="5"/>
      <c r="BJ101" s="5"/>
      <c r="BK101" s="5"/>
      <c r="BL101" s="9"/>
      <c r="BM101" s="10"/>
      <c r="BN101" s="10"/>
      <c r="BO101" s="19"/>
      <c r="BP101" s="9"/>
      <c r="BQ101" s="308"/>
      <c r="BR101" s="246"/>
      <c r="BS101" s="244"/>
      <c r="BT101" s="215"/>
      <c r="BU101" s="244"/>
      <c r="BV101" s="372"/>
      <c r="BW101" s="294"/>
      <c r="BX101" s="373"/>
      <c r="BY101" s="294"/>
      <c r="BZ101" s="293"/>
      <c r="CA101" s="294"/>
      <c r="CB101" s="294"/>
      <c r="CC101" s="294"/>
      <c r="CD101" s="215"/>
      <c r="CE101" s="215"/>
      <c r="CF101" s="215"/>
      <c r="CG101" s="239"/>
      <c r="CH101" s="215"/>
      <c r="CI101" s="215"/>
      <c r="CJ101" s="215"/>
      <c r="CK101" s="215"/>
      <c r="CL101" s="189"/>
      <c r="CM101" s="189"/>
      <c r="CN101" s="189"/>
      <c r="CO101" s="189"/>
      <c r="CP101" s="189"/>
      <c r="CQ101" s="189"/>
      <c r="CR101" s="189"/>
      <c r="CS101" s="189"/>
      <c r="CT101" s="189"/>
      <c r="CU101" s="189"/>
      <c r="CV101" s="189"/>
      <c r="CW101" s="189"/>
      <c r="CX101" s="189"/>
      <c r="CY101" s="189"/>
      <c r="CZ101" s="189"/>
      <c r="DA101" s="189"/>
      <c r="DB101" s="189"/>
      <c r="DC101" s="189"/>
      <c r="DD101" s="189"/>
      <c r="DE101" s="189"/>
      <c r="DF101" s="189"/>
      <c r="DG101" s="189"/>
      <c r="DH101" s="189"/>
      <c r="DI101" s="189"/>
      <c r="DJ101" s="189"/>
      <c r="DK101" s="189"/>
      <c r="DL101" s="189"/>
      <c r="DM101" s="189"/>
      <c r="DN101" s="189"/>
      <c r="DO101" s="189"/>
      <c r="DP101" s="189"/>
      <c r="DQ101" s="189"/>
      <c r="DR101" s="189"/>
      <c r="DS101" s="189"/>
      <c r="DT101" s="189"/>
      <c r="DU101" s="189"/>
      <c r="DV101" s="189"/>
      <c r="DW101" s="189"/>
      <c r="DX101" s="189"/>
      <c r="DY101" s="189"/>
      <c r="DZ101" s="189"/>
      <c r="EA101" s="189"/>
      <c r="EB101" s="189"/>
      <c r="EC101" s="189"/>
      <c r="ED101" s="189"/>
      <c r="EE101" s="189"/>
      <c r="EF101" s="189"/>
      <c r="EG101" s="189"/>
      <c r="EH101" s="189"/>
      <c r="EI101" s="189"/>
      <c r="EJ101" s="189"/>
      <c r="EK101" s="189"/>
      <c r="EL101" s="189"/>
      <c r="EM101" s="189"/>
      <c r="EN101" s="189"/>
      <c r="EO101" s="189"/>
      <c r="EP101" s="189"/>
      <c r="EQ101" s="189"/>
      <c r="ER101" s="189"/>
      <c r="ES101" s="189"/>
      <c r="ET101" s="189"/>
      <c r="EU101" s="189"/>
      <c r="EV101" s="189"/>
      <c r="EW101" s="189"/>
      <c r="EX101" s="189"/>
      <c r="EY101" s="189"/>
      <c r="EZ101" s="189"/>
      <c r="FA101" s="189"/>
      <c r="FB101" s="189"/>
      <c r="FC101" s="189"/>
      <c r="FD101" s="189"/>
      <c r="FE101" s="189"/>
      <c r="FF101" s="189"/>
      <c r="FG101" s="189"/>
    </row>
    <row r="102" spans="1:163" s="29" customFormat="1" ht="12.75" hidden="1">
      <c r="A102" s="683"/>
      <c r="B102" s="660"/>
      <c r="C102" s="626" t="s">
        <v>102</v>
      </c>
      <c r="D102" s="27"/>
      <c r="E102" s="20"/>
      <c r="F102" s="47"/>
      <c r="G102" s="20"/>
      <c r="H102" s="20"/>
      <c r="I102" s="9"/>
      <c r="J102" s="9"/>
      <c r="K102" s="98"/>
      <c r="L102" s="98"/>
      <c r="M102" s="98"/>
      <c r="N102" s="98"/>
      <c r="O102" s="98"/>
      <c r="P102" s="47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68"/>
      <c r="AR102" s="112"/>
      <c r="AS102" s="47"/>
      <c r="AT102" s="156"/>
      <c r="AU102" s="113"/>
      <c r="AV102" s="47"/>
      <c r="AW102" s="156"/>
      <c r="AX102" s="107"/>
      <c r="AY102" s="5"/>
      <c r="AZ102" s="98"/>
      <c r="BA102" s="98"/>
      <c r="BB102" s="98"/>
      <c r="BC102" s="39"/>
      <c r="BD102" s="10"/>
      <c r="BE102" s="5"/>
      <c r="BF102" s="8"/>
      <c r="BG102" s="19"/>
      <c r="BH102" s="5"/>
      <c r="BI102" s="5"/>
      <c r="BJ102" s="5"/>
      <c r="BK102" s="5"/>
      <c r="BL102" s="9"/>
      <c r="BM102" s="10"/>
      <c r="BN102" s="10"/>
      <c r="BO102" s="19"/>
      <c r="BP102" s="9"/>
      <c r="BQ102" s="308"/>
      <c r="BR102" s="246"/>
      <c r="BS102" s="244"/>
      <c r="BT102" s="215"/>
      <c r="BU102" s="244"/>
      <c r="BV102" s="372"/>
      <c r="BW102" s="294"/>
      <c r="BX102" s="373"/>
      <c r="BY102" s="294"/>
      <c r="BZ102" s="293"/>
      <c r="CA102" s="294"/>
      <c r="CB102" s="294"/>
      <c r="CC102" s="294"/>
      <c r="CD102" s="215"/>
      <c r="CE102" s="215"/>
      <c r="CF102" s="215"/>
      <c r="CG102" s="239"/>
      <c r="CH102" s="215"/>
      <c r="CI102" s="215"/>
      <c r="CJ102" s="215"/>
      <c r="CK102" s="215"/>
      <c r="CL102" s="189"/>
      <c r="CM102" s="189"/>
      <c r="CN102" s="189"/>
      <c r="CO102" s="189"/>
      <c r="CP102" s="189"/>
      <c r="CQ102" s="189"/>
      <c r="CR102" s="189"/>
      <c r="CS102" s="189"/>
      <c r="CT102" s="189"/>
      <c r="CU102" s="189"/>
      <c r="CV102" s="189"/>
      <c r="CW102" s="189"/>
      <c r="CX102" s="189"/>
      <c r="CY102" s="189"/>
      <c r="CZ102" s="189"/>
      <c r="DA102" s="189"/>
      <c r="DB102" s="189"/>
      <c r="DC102" s="189"/>
      <c r="DD102" s="189"/>
      <c r="DE102" s="189"/>
      <c r="DF102" s="189"/>
      <c r="DG102" s="189"/>
      <c r="DH102" s="189"/>
      <c r="DI102" s="189"/>
      <c r="DJ102" s="189"/>
      <c r="DK102" s="189"/>
      <c r="DL102" s="189"/>
      <c r="DM102" s="189"/>
      <c r="DN102" s="189"/>
      <c r="DO102" s="189"/>
      <c r="DP102" s="189"/>
      <c r="DQ102" s="189"/>
      <c r="DR102" s="189"/>
      <c r="DS102" s="189"/>
      <c r="DT102" s="189"/>
      <c r="DU102" s="189"/>
      <c r="DV102" s="189"/>
      <c r="DW102" s="189"/>
      <c r="DX102" s="189"/>
      <c r="DY102" s="189"/>
      <c r="DZ102" s="189"/>
      <c r="EA102" s="189"/>
      <c r="EB102" s="189"/>
      <c r="EC102" s="189"/>
      <c r="ED102" s="189"/>
      <c r="EE102" s="189"/>
      <c r="EF102" s="189"/>
      <c r="EG102" s="189"/>
      <c r="EH102" s="189"/>
      <c r="EI102" s="189"/>
      <c r="EJ102" s="189"/>
      <c r="EK102" s="189"/>
      <c r="EL102" s="189"/>
      <c r="EM102" s="189"/>
      <c r="EN102" s="189"/>
      <c r="EO102" s="189"/>
      <c r="EP102" s="189"/>
      <c r="EQ102" s="189"/>
      <c r="ER102" s="189"/>
      <c r="ES102" s="189"/>
      <c r="ET102" s="189"/>
      <c r="EU102" s="189"/>
      <c r="EV102" s="189"/>
      <c r="EW102" s="189"/>
      <c r="EX102" s="189"/>
      <c r="EY102" s="189"/>
      <c r="EZ102" s="189"/>
      <c r="FA102" s="189"/>
      <c r="FB102" s="189"/>
      <c r="FC102" s="189"/>
      <c r="FD102" s="189"/>
      <c r="FE102" s="189"/>
      <c r="FF102" s="189"/>
      <c r="FG102" s="189"/>
    </row>
    <row r="103" spans="1:163" s="78" customFormat="1" ht="12.75" hidden="1">
      <c r="A103" s="684"/>
      <c r="B103" s="662"/>
      <c r="C103" s="626" t="s">
        <v>94</v>
      </c>
      <c r="D103" s="27"/>
      <c r="E103" s="22"/>
      <c r="F103" s="114"/>
      <c r="G103" s="22"/>
      <c r="H103" s="22"/>
      <c r="I103" s="24"/>
      <c r="J103" s="24"/>
      <c r="K103" s="115"/>
      <c r="L103" s="115"/>
      <c r="M103" s="115"/>
      <c r="N103" s="115"/>
      <c r="O103" s="115"/>
      <c r="P103" s="114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6"/>
      <c r="AR103" s="117"/>
      <c r="AS103" s="114"/>
      <c r="AT103" s="181"/>
      <c r="AU103" s="118"/>
      <c r="AV103" s="114"/>
      <c r="AW103" s="181">
        <v>200000</v>
      </c>
      <c r="AX103" s="119"/>
      <c r="AY103" s="23"/>
      <c r="AZ103" s="115"/>
      <c r="BA103" s="115"/>
      <c r="BB103" s="115"/>
      <c r="BC103" s="120"/>
      <c r="BD103" s="25"/>
      <c r="BE103" s="23"/>
      <c r="BF103" s="26">
        <v>300000</v>
      </c>
      <c r="BG103" s="79"/>
      <c r="BH103" s="23"/>
      <c r="BI103" s="23"/>
      <c r="BJ103" s="23"/>
      <c r="BK103" s="23"/>
      <c r="BL103" s="9">
        <v>200000</v>
      </c>
      <c r="BM103" s="25"/>
      <c r="BN103" s="25"/>
      <c r="BO103" s="79"/>
      <c r="BP103" s="24"/>
      <c r="BQ103" s="363"/>
      <c r="BR103" s="368"/>
      <c r="BS103" s="242"/>
      <c r="BT103" s="242"/>
      <c r="BU103" s="242"/>
      <c r="BV103" s="375"/>
      <c r="BW103" s="375"/>
      <c r="BX103" s="377"/>
      <c r="BY103" s="375"/>
      <c r="BZ103" s="316"/>
      <c r="CA103" s="375"/>
      <c r="CB103" s="375"/>
      <c r="CC103" s="375"/>
      <c r="CD103" s="242"/>
      <c r="CE103" s="242"/>
      <c r="CF103" s="242"/>
      <c r="CG103" s="369"/>
      <c r="CH103" s="242"/>
      <c r="CI103" s="242"/>
      <c r="CJ103" s="242"/>
      <c r="CK103" s="242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  <c r="EO103" s="283"/>
      <c r="EP103" s="283"/>
      <c r="EQ103" s="283"/>
      <c r="ER103" s="283"/>
      <c r="ES103" s="283"/>
      <c r="ET103" s="283"/>
      <c r="EU103" s="283"/>
      <c r="EV103" s="283"/>
      <c r="EW103" s="283"/>
      <c r="EX103" s="283"/>
      <c r="EY103" s="283"/>
      <c r="EZ103" s="283"/>
      <c r="FA103" s="283"/>
      <c r="FB103" s="283"/>
      <c r="FC103" s="283"/>
      <c r="FD103" s="283"/>
      <c r="FE103" s="283"/>
      <c r="FF103" s="283"/>
      <c r="FG103" s="283"/>
    </row>
    <row r="104" spans="1:163" s="76" customFormat="1" ht="29.25" customHeight="1" hidden="1">
      <c r="A104" s="686"/>
      <c r="B104" s="664"/>
      <c r="C104" s="628" t="s">
        <v>8</v>
      </c>
      <c r="D104" s="38"/>
      <c r="E104" s="43"/>
      <c r="F104" s="111"/>
      <c r="G104" s="43"/>
      <c r="H104" s="43">
        <f>SUM(H105:H105)</f>
        <v>300000</v>
      </c>
      <c r="I104" s="43">
        <f aca="true" t="shared" si="76" ref="I104:BX104">SUM(I105:I105)</f>
        <v>0</v>
      </c>
      <c r="J104" s="43">
        <f t="shared" si="76"/>
        <v>300000</v>
      </c>
      <c r="K104" s="43">
        <f t="shared" si="76"/>
        <v>0</v>
      </c>
      <c r="L104" s="43">
        <f t="shared" si="76"/>
        <v>0</v>
      </c>
      <c r="M104" s="43">
        <f t="shared" si="76"/>
        <v>0</v>
      </c>
      <c r="N104" s="43">
        <f t="shared" si="76"/>
        <v>0</v>
      </c>
      <c r="O104" s="43">
        <f t="shared" si="76"/>
        <v>0</v>
      </c>
      <c r="P104" s="43">
        <f>SUM(P105:P105)</f>
        <v>30000</v>
      </c>
      <c r="Q104" s="43">
        <f t="shared" si="76"/>
        <v>0</v>
      </c>
      <c r="R104" s="43">
        <f t="shared" si="76"/>
        <v>0</v>
      </c>
      <c r="S104" s="43">
        <f t="shared" si="76"/>
        <v>0</v>
      </c>
      <c r="T104" s="43">
        <f t="shared" si="76"/>
        <v>0</v>
      </c>
      <c r="U104" s="43">
        <f t="shared" si="76"/>
        <v>0</v>
      </c>
      <c r="V104" s="43">
        <f t="shared" si="76"/>
        <v>0</v>
      </c>
      <c r="W104" s="43">
        <f t="shared" si="76"/>
        <v>0</v>
      </c>
      <c r="X104" s="43">
        <f t="shared" si="76"/>
        <v>0</v>
      </c>
      <c r="Y104" s="43">
        <f t="shared" si="76"/>
        <v>0</v>
      </c>
      <c r="Z104" s="43">
        <f t="shared" si="76"/>
        <v>0</v>
      </c>
      <c r="AA104" s="43">
        <f t="shared" si="76"/>
        <v>0</v>
      </c>
      <c r="AB104" s="43">
        <f t="shared" si="76"/>
        <v>0</v>
      </c>
      <c r="AC104" s="43">
        <f t="shared" si="76"/>
        <v>0</v>
      </c>
      <c r="AD104" s="43">
        <f t="shared" si="76"/>
        <v>0</v>
      </c>
      <c r="AE104" s="43">
        <f t="shared" si="76"/>
        <v>0</v>
      </c>
      <c r="AF104" s="43">
        <f t="shared" si="76"/>
        <v>0</v>
      </c>
      <c r="AG104" s="43">
        <f t="shared" si="76"/>
        <v>0</v>
      </c>
      <c r="AH104" s="43">
        <f t="shared" si="76"/>
        <v>0</v>
      </c>
      <c r="AI104" s="43">
        <f t="shared" si="76"/>
        <v>0</v>
      </c>
      <c r="AJ104" s="43">
        <f t="shared" si="76"/>
        <v>0</v>
      </c>
      <c r="AK104" s="43">
        <f t="shared" si="76"/>
        <v>0</v>
      </c>
      <c r="AL104" s="43">
        <f t="shared" si="76"/>
        <v>0</v>
      </c>
      <c r="AM104" s="43">
        <f t="shared" si="76"/>
        <v>0</v>
      </c>
      <c r="AN104" s="43">
        <f t="shared" si="76"/>
        <v>0</v>
      </c>
      <c r="AO104" s="43">
        <f t="shared" si="76"/>
        <v>0</v>
      </c>
      <c r="AP104" s="43">
        <f t="shared" si="76"/>
        <v>0</v>
      </c>
      <c r="AQ104" s="40">
        <f t="shared" si="76"/>
        <v>0</v>
      </c>
      <c r="AR104" s="44"/>
      <c r="AS104" s="43"/>
      <c r="AT104" s="45">
        <f>SUM(AT105:AT105)</f>
        <v>270000</v>
      </c>
      <c r="AU104" s="46"/>
      <c r="AV104" s="43"/>
      <c r="AW104" s="45">
        <f>SUM(AW105:AW105)</f>
        <v>270000</v>
      </c>
      <c r="AX104" s="46">
        <f t="shared" si="76"/>
        <v>0</v>
      </c>
      <c r="AY104" s="43">
        <f t="shared" si="76"/>
        <v>0</v>
      </c>
      <c r="AZ104" s="43">
        <f t="shared" si="76"/>
        <v>0</v>
      </c>
      <c r="BA104" s="43">
        <f t="shared" si="76"/>
        <v>0</v>
      </c>
      <c r="BB104" s="43">
        <f t="shared" si="76"/>
        <v>0</v>
      </c>
      <c r="BC104" s="40">
        <f t="shared" si="76"/>
        <v>0</v>
      </c>
      <c r="BD104" s="44">
        <f t="shared" si="76"/>
        <v>8</v>
      </c>
      <c r="BE104" s="43">
        <f t="shared" si="76"/>
        <v>25000</v>
      </c>
      <c r="BF104" s="45">
        <f t="shared" si="76"/>
        <v>200000</v>
      </c>
      <c r="BG104" s="46">
        <f t="shared" si="76"/>
        <v>0</v>
      </c>
      <c r="BH104" s="43">
        <f t="shared" si="76"/>
        <v>0</v>
      </c>
      <c r="BI104" s="43">
        <f t="shared" si="76"/>
        <v>0</v>
      </c>
      <c r="BJ104" s="43">
        <f t="shared" si="76"/>
        <v>0</v>
      </c>
      <c r="BK104" s="43">
        <f t="shared" si="76"/>
        <v>0</v>
      </c>
      <c r="BL104" s="40">
        <f t="shared" si="76"/>
        <v>0</v>
      </c>
      <c r="BM104" s="44">
        <f t="shared" si="76"/>
        <v>0</v>
      </c>
      <c r="BN104" s="44">
        <f t="shared" si="76"/>
        <v>0</v>
      </c>
      <c r="BO104" s="46"/>
      <c r="BP104" s="40">
        <f t="shared" si="76"/>
        <v>0</v>
      </c>
      <c r="BQ104" s="311">
        <f t="shared" si="76"/>
        <v>0</v>
      </c>
      <c r="BR104" s="229">
        <f t="shared" si="76"/>
        <v>0</v>
      </c>
      <c r="BS104" s="227">
        <f t="shared" si="76"/>
        <v>0</v>
      </c>
      <c r="BT104" s="227">
        <f t="shared" si="76"/>
        <v>0</v>
      </c>
      <c r="BU104" s="227">
        <f t="shared" si="76"/>
        <v>0</v>
      </c>
      <c r="BV104" s="227">
        <f t="shared" si="76"/>
        <v>0</v>
      </c>
      <c r="BW104" s="227">
        <f t="shared" si="76"/>
        <v>0</v>
      </c>
      <c r="BX104" s="229">
        <f t="shared" si="76"/>
        <v>0</v>
      </c>
      <c r="BY104" s="227">
        <f aca="true" t="shared" si="77" ref="BY104:CH104">SUM(BY105:BY105)</f>
        <v>0</v>
      </c>
      <c r="BZ104" s="264"/>
      <c r="CA104" s="227">
        <f t="shared" si="77"/>
        <v>0</v>
      </c>
      <c r="CB104" s="227">
        <f t="shared" si="77"/>
        <v>0</v>
      </c>
      <c r="CC104" s="227">
        <f t="shared" si="77"/>
        <v>0</v>
      </c>
      <c r="CD104" s="227">
        <f t="shared" si="77"/>
        <v>0</v>
      </c>
      <c r="CE104" s="227">
        <f t="shared" si="77"/>
        <v>0</v>
      </c>
      <c r="CF104" s="227">
        <f t="shared" si="77"/>
        <v>0</v>
      </c>
      <c r="CG104" s="228">
        <f t="shared" si="77"/>
        <v>0</v>
      </c>
      <c r="CH104" s="227">
        <f t="shared" si="77"/>
        <v>0</v>
      </c>
      <c r="CI104" s="227"/>
      <c r="CJ104" s="227"/>
      <c r="CK104" s="227"/>
      <c r="CL104" s="190"/>
      <c r="CM104" s="190"/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0"/>
      <c r="CY104" s="190"/>
      <c r="CZ104" s="190"/>
      <c r="DA104" s="190"/>
      <c r="DB104" s="190"/>
      <c r="DC104" s="190"/>
      <c r="DD104" s="190"/>
      <c r="DE104" s="190"/>
      <c r="DF104" s="190"/>
      <c r="DG104" s="190"/>
      <c r="DH104" s="190"/>
      <c r="DI104" s="190"/>
      <c r="DJ104" s="190"/>
      <c r="DK104" s="190"/>
      <c r="DL104" s="190"/>
      <c r="DM104" s="190"/>
      <c r="DN104" s="190"/>
      <c r="DO104" s="190"/>
      <c r="DP104" s="190"/>
      <c r="DQ104" s="190"/>
      <c r="DR104" s="190"/>
      <c r="DS104" s="190"/>
      <c r="DT104" s="190"/>
      <c r="DU104" s="190"/>
      <c r="DV104" s="190"/>
      <c r="DW104" s="190"/>
      <c r="DX104" s="190"/>
      <c r="DY104" s="190"/>
      <c r="DZ104" s="190"/>
      <c r="EA104" s="190"/>
      <c r="EB104" s="190"/>
      <c r="EC104" s="190"/>
      <c r="ED104" s="190"/>
      <c r="EE104" s="190"/>
      <c r="EF104" s="190"/>
      <c r="EG104" s="190"/>
      <c r="EH104" s="190"/>
      <c r="EI104" s="190"/>
      <c r="EJ104" s="190"/>
      <c r="EK104" s="190"/>
      <c r="EL104" s="190"/>
      <c r="EM104" s="190"/>
      <c r="EN104" s="190"/>
      <c r="EO104" s="190"/>
      <c r="EP104" s="190"/>
      <c r="EQ104" s="190"/>
      <c r="ER104" s="190"/>
      <c r="ES104" s="190"/>
      <c r="ET104" s="190"/>
      <c r="EU104" s="190"/>
      <c r="EV104" s="190"/>
      <c r="EW104" s="190"/>
      <c r="EX104" s="190"/>
      <c r="EY104" s="190"/>
      <c r="EZ104" s="190"/>
      <c r="FA104" s="190"/>
      <c r="FB104" s="190"/>
      <c r="FC104" s="190"/>
      <c r="FD104" s="190"/>
      <c r="FE104" s="190"/>
      <c r="FF104" s="190"/>
      <c r="FG104" s="190"/>
    </row>
    <row r="105" spans="1:163" s="29" customFormat="1" ht="25.5" customHeight="1" hidden="1">
      <c r="A105" s="683"/>
      <c r="B105" s="660"/>
      <c r="C105" s="624" t="s">
        <v>8</v>
      </c>
      <c r="D105" s="17"/>
      <c r="E105" s="5" t="s">
        <v>18</v>
      </c>
      <c r="F105" s="5">
        <v>12</v>
      </c>
      <c r="G105" s="5">
        <v>25000</v>
      </c>
      <c r="H105" s="20">
        <f>F105*G105</f>
        <v>300000</v>
      </c>
      <c r="I105" s="39"/>
      <c r="J105" s="9">
        <f>H105-I105</f>
        <v>300000</v>
      </c>
      <c r="K105" s="98"/>
      <c r="L105" s="98"/>
      <c r="M105" s="98"/>
      <c r="N105" s="98"/>
      <c r="O105" s="98"/>
      <c r="P105" s="47">
        <v>30000</v>
      </c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68"/>
      <c r="AR105" s="112"/>
      <c r="AS105" s="47"/>
      <c r="AT105" s="156">
        <f>H105-P105-AQ105</f>
        <v>270000</v>
      </c>
      <c r="AU105" s="113"/>
      <c r="AV105" s="47"/>
      <c r="AW105" s="156">
        <f>AT105</f>
        <v>270000</v>
      </c>
      <c r="AX105" s="107"/>
      <c r="AY105" s="5"/>
      <c r="AZ105" s="98"/>
      <c r="BA105" s="98"/>
      <c r="BB105" s="98"/>
      <c r="BC105" s="39"/>
      <c r="BD105" s="10">
        <v>8</v>
      </c>
      <c r="BE105" s="5">
        <v>25000</v>
      </c>
      <c r="BF105" s="8">
        <f>BD105*BE105</f>
        <v>200000</v>
      </c>
      <c r="BG105" s="19"/>
      <c r="BH105" s="5"/>
      <c r="BI105" s="5"/>
      <c r="BJ105" s="5"/>
      <c r="BK105" s="5"/>
      <c r="BL105" s="9"/>
      <c r="BM105" s="10"/>
      <c r="BN105" s="10"/>
      <c r="BO105" s="19"/>
      <c r="BP105" s="9"/>
      <c r="BQ105" s="308"/>
      <c r="BR105" s="241"/>
      <c r="BS105" s="215"/>
      <c r="BT105" s="215"/>
      <c r="BU105" s="215"/>
      <c r="BV105" s="215"/>
      <c r="BW105" s="215"/>
      <c r="BX105" s="241"/>
      <c r="BY105" s="215"/>
      <c r="BZ105" s="195"/>
      <c r="CA105" s="215"/>
      <c r="CB105" s="215"/>
      <c r="CC105" s="215"/>
      <c r="CD105" s="215"/>
      <c r="CE105" s="215"/>
      <c r="CF105" s="215"/>
      <c r="CG105" s="239"/>
      <c r="CH105" s="215"/>
      <c r="CI105" s="215"/>
      <c r="CJ105" s="215"/>
      <c r="CK105" s="215"/>
      <c r="CL105" s="189"/>
      <c r="CM105" s="189"/>
      <c r="CN105" s="189"/>
      <c r="CO105" s="189"/>
      <c r="CP105" s="189"/>
      <c r="CQ105" s="189"/>
      <c r="CR105" s="189"/>
      <c r="CS105" s="189"/>
      <c r="CT105" s="189"/>
      <c r="CU105" s="189"/>
      <c r="CV105" s="189"/>
      <c r="CW105" s="189"/>
      <c r="CX105" s="189"/>
      <c r="CY105" s="189"/>
      <c r="CZ105" s="189"/>
      <c r="DA105" s="189"/>
      <c r="DB105" s="189"/>
      <c r="DC105" s="189"/>
      <c r="DD105" s="189"/>
      <c r="DE105" s="189"/>
      <c r="DF105" s="189"/>
      <c r="DG105" s="189"/>
      <c r="DH105" s="189"/>
      <c r="DI105" s="189"/>
      <c r="DJ105" s="189"/>
      <c r="DK105" s="189"/>
      <c r="DL105" s="189"/>
      <c r="DM105" s="189"/>
      <c r="DN105" s="189"/>
      <c r="DO105" s="189"/>
      <c r="DP105" s="189"/>
      <c r="DQ105" s="189"/>
      <c r="DR105" s="189"/>
      <c r="DS105" s="189"/>
      <c r="DT105" s="189"/>
      <c r="DU105" s="189"/>
      <c r="DV105" s="189"/>
      <c r="DW105" s="189"/>
      <c r="DX105" s="189"/>
      <c r="DY105" s="189"/>
      <c r="DZ105" s="189"/>
      <c r="EA105" s="189"/>
      <c r="EB105" s="189"/>
      <c r="EC105" s="189"/>
      <c r="ED105" s="189"/>
      <c r="EE105" s="189"/>
      <c r="EF105" s="189"/>
      <c r="EG105" s="189"/>
      <c r="EH105" s="189"/>
      <c r="EI105" s="189"/>
      <c r="EJ105" s="189"/>
      <c r="EK105" s="189"/>
      <c r="EL105" s="189"/>
      <c r="EM105" s="189"/>
      <c r="EN105" s="189"/>
      <c r="EO105" s="189"/>
      <c r="EP105" s="189"/>
      <c r="EQ105" s="189"/>
      <c r="ER105" s="189"/>
      <c r="ES105" s="189"/>
      <c r="ET105" s="189"/>
      <c r="EU105" s="189"/>
      <c r="EV105" s="189"/>
      <c r="EW105" s="189"/>
      <c r="EX105" s="189"/>
      <c r="EY105" s="189"/>
      <c r="EZ105" s="189"/>
      <c r="FA105" s="189"/>
      <c r="FB105" s="189"/>
      <c r="FC105" s="189"/>
      <c r="FD105" s="189"/>
      <c r="FE105" s="189"/>
      <c r="FF105" s="189"/>
      <c r="FG105" s="189"/>
    </row>
    <row r="106" spans="1:163" s="76" customFormat="1" ht="12.75" hidden="1">
      <c r="A106" s="686"/>
      <c r="B106" s="664"/>
      <c r="C106" s="628" t="s">
        <v>53</v>
      </c>
      <c r="D106" s="38"/>
      <c r="E106" s="43"/>
      <c r="F106" s="111"/>
      <c r="G106" s="43"/>
      <c r="H106" s="43">
        <f>SUM(H107:H107)</f>
        <v>144000</v>
      </c>
      <c r="I106" s="43">
        <f aca="true" t="shared" si="78" ref="I106:BY106">SUM(I107:I107)</f>
        <v>0</v>
      </c>
      <c r="J106" s="43">
        <f t="shared" si="78"/>
        <v>144000</v>
      </c>
      <c r="K106" s="43">
        <f t="shared" si="78"/>
        <v>0</v>
      </c>
      <c r="L106" s="43">
        <f t="shared" si="78"/>
        <v>0</v>
      </c>
      <c r="M106" s="43">
        <f t="shared" si="78"/>
        <v>0</v>
      </c>
      <c r="N106" s="43">
        <f t="shared" si="78"/>
        <v>0</v>
      </c>
      <c r="O106" s="43">
        <f t="shared" si="78"/>
        <v>0</v>
      </c>
      <c r="P106" s="43">
        <f>SUM(P107:P108)</f>
        <v>0</v>
      </c>
      <c r="Q106" s="43">
        <f t="shared" si="78"/>
        <v>0</v>
      </c>
      <c r="R106" s="43">
        <f t="shared" si="78"/>
        <v>0</v>
      </c>
      <c r="S106" s="43">
        <f t="shared" si="78"/>
        <v>0</v>
      </c>
      <c r="T106" s="43">
        <f t="shared" si="78"/>
        <v>0</v>
      </c>
      <c r="U106" s="43">
        <f t="shared" si="78"/>
        <v>0</v>
      </c>
      <c r="V106" s="43">
        <f t="shared" si="78"/>
        <v>0</v>
      </c>
      <c r="W106" s="43">
        <f t="shared" si="78"/>
        <v>0</v>
      </c>
      <c r="X106" s="43">
        <f t="shared" si="78"/>
        <v>0</v>
      </c>
      <c r="Y106" s="43">
        <f t="shared" si="78"/>
        <v>0</v>
      </c>
      <c r="Z106" s="43">
        <f t="shared" si="78"/>
        <v>0</v>
      </c>
      <c r="AA106" s="43">
        <f t="shared" si="78"/>
        <v>0</v>
      </c>
      <c r="AB106" s="43">
        <f t="shared" si="78"/>
        <v>0</v>
      </c>
      <c r="AC106" s="43">
        <f t="shared" si="78"/>
        <v>0</v>
      </c>
      <c r="AD106" s="43">
        <f t="shared" si="78"/>
        <v>0</v>
      </c>
      <c r="AE106" s="43">
        <f t="shared" si="78"/>
        <v>0</v>
      </c>
      <c r="AF106" s="43">
        <f t="shared" si="78"/>
        <v>0</v>
      </c>
      <c r="AG106" s="43">
        <f t="shared" si="78"/>
        <v>0</v>
      </c>
      <c r="AH106" s="43">
        <f t="shared" si="78"/>
        <v>0</v>
      </c>
      <c r="AI106" s="43">
        <f t="shared" si="78"/>
        <v>0</v>
      </c>
      <c r="AJ106" s="43">
        <f t="shared" si="78"/>
        <v>0</v>
      </c>
      <c r="AK106" s="43">
        <f t="shared" si="78"/>
        <v>0</v>
      </c>
      <c r="AL106" s="43">
        <f t="shared" si="78"/>
        <v>0</v>
      </c>
      <c r="AM106" s="43">
        <f t="shared" si="78"/>
        <v>0</v>
      </c>
      <c r="AN106" s="43">
        <f t="shared" si="78"/>
        <v>0</v>
      </c>
      <c r="AO106" s="43">
        <f t="shared" si="78"/>
        <v>0</v>
      </c>
      <c r="AP106" s="43">
        <f t="shared" si="78"/>
        <v>0</v>
      </c>
      <c r="AQ106" s="36">
        <f>SUM(AQ107:AQ108)</f>
        <v>18501</v>
      </c>
      <c r="AR106" s="37"/>
      <c r="AS106" s="35"/>
      <c r="AT106" s="188">
        <f>H106-P106-AQ106</f>
        <v>125499</v>
      </c>
      <c r="AU106" s="80"/>
      <c r="AV106" s="35"/>
      <c r="AW106" s="188">
        <f>SUM(AW107:AW108)</f>
        <v>144000</v>
      </c>
      <c r="AX106" s="46">
        <f aca="true" t="shared" si="79" ref="AX106:BN106">SUM(AX107:AX108)</f>
        <v>0</v>
      </c>
      <c r="AY106" s="43">
        <f t="shared" si="79"/>
        <v>0</v>
      </c>
      <c r="AZ106" s="43">
        <f t="shared" si="79"/>
        <v>0</v>
      </c>
      <c r="BA106" s="43">
        <f t="shared" si="79"/>
        <v>0</v>
      </c>
      <c r="BB106" s="43">
        <f t="shared" si="79"/>
        <v>0</v>
      </c>
      <c r="BC106" s="40">
        <f t="shared" si="79"/>
        <v>0</v>
      </c>
      <c r="BD106" s="44">
        <f t="shared" si="79"/>
        <v>0</v>
      </c>
      <c r="BE106" s="43">
        <f t="shared" si="79"/>
        <v>0</v>
      </c>
      <c r="BF106" s="45">
        <f t="shared" si="79"/>
        <v>144000</v>
      </c>
      <c r="BG106" s="46">
        <f t="shared" si="79"/>
        <v>0</v>
      </c>
      <c r="BH106" s="43">
        <f t="shared" si="79"/>
        <v>0</v>
      </c>
      <c r="BI106" s="43">
        <f t="shared" si="79"/>
        <v>0</v>
      </c>
      <c r="BJ106" s="43">
        <f t="shared" si="79"/>
        <v>0</v>
      </c>
      <c r="BK106" s="43">
        <f t="shared" si="79"/>
        <v>0</v>
      </c>
      <c r="BL106" s="40">
        <f t="shared" si="79"/>
        <v>0</v>
      </c>
      <c r="BM106" s="44">
        <f t="shared" si="79"/>
        <v>0</v>
      </c>
      <c r="BN106" s="44">
        <f t="shared" si="79"/>
        <v>0</v>
      </c>
      <c r="BO106" s="46"/>
      <c r="BP106" s="40">
        <f t="shared" si="78"/>
        <v>0</v>
      </c>
      <c r="BQ106" s="311">
        <f t="shared" si="78"/>
        <v>0</v>
      </c>
      <c r="BR106" s="229">
        <f t="shared" si="78"/>
        <v>0</v>
      </c>
      <c r="BS106" s="227">
        <f t="shared" si="78"/>
        <v>0</v>
      </c>
      <c r="BT106" s="227">
        <f t="shared" si="78"/>
        <v>0</v>
      </c>
      <c r="BU106" s="227">
        <f t="shared" si="78"/>
        <v>0</v>
      </c>
      <c r="BV106" s="227">
        <f t="shared" si="78"/>
        <v>0</v>
      </c>
      <c r="BW106" s="227">
        <f t="shared" si="78"/>
        <v>0</v>
      </c>
      <c r="BX106" s="229">
        <f t="shared" si="78"/>
        <v>0</v>
      </c>
      <c r="BY106" s="227">
        <f t="shared" si="78"/>
        <v>0</v>
      </c>
      <c r="BZ106" s="264"/>
      <c r="CA106" s="227">
        <f aca="true" t="shared" si="80" ref="CA106:CH106">SUM(CA107:CA107)</f>
        <v>0</v>
      </c>
      <c r="CB106" s="227">
        <f t="shared" si="80"/>
        <v>0</v>
      </c>
      <c r="CC106" s="227">
        <f t="shared" si="80"/>
        <v>0</v>
      </c>
      <c r="CD106" s="227">
        <f t="shared" si="80"/>
        <v>0</v>
      </c>
      <c r="CE106" s="227">
        <f t="shared" si="80"/>
        <v>0</v>
      </c>
      <c r="CF106" s="227">
        <f t="shared" si="80"/>
        <v>0</v>
      </c>
      <c r="CG106" s="228">
        <f t="shared" si="80"/>
        <v>0</v>
      </c>
      <c r="CH106" s="227">
        <f t="shared" si="80"/>
        <v>0</v>
      </c>
      <c r="CI106" s="227"/>
      <c r="CJ106" s="227"/>
      <c r="CK106" s="227"/>
      <c r="CL106" s="190"/>
      <c r="CM106" s="190"/>
      <c r="CN106" s="190"/>
      <c r="CO106" s="190"/>
      <c r="CP106" s="190"/>
      <c r="CQ106" s="190"/>
      <c r="CR106" s="190"/>
      <c r="CS106" s="190"/>
      <c r="CT106" s="190"/>
      <c r="CU106" s="190"/>
      <c r="CV106" s="190"/>
      <c r="CW106" s="190"/>
      <c r="CX106" s="190"/>
      <c r="CY106" s="190"/>
      <c r="CZ106" s="190"/>
      <c r="DA106" s="190"/>
      <c r="DB106" s="190"/>
      <c r="DC106" s="190"/>
      <c r="DD106" s="190"/>
      <c r="DE106" s="190"/>
      <c r="DF106" s="190"/>
      <c r="DG106" s="190"/>
      <c r="DH106" s="190"/>
      <c r="DI106" s="190"/>
      <c r="DJ106" s="190"/>
      <c r="DK106" s="190"/>
      <c r="DL106" s="190"/>
      <c r="DM106" s="190"/>
      <c r="DN106" s="190"/>
      <c r="DO106" s="190"/>
      <c r="DP106" s="190"/>
      <c r="DQ106" s="190"/>
      <c r="DR106" s="190"/>
      <c r="DS106" s="190"/>
      <c r="DT106" s="190"/>
      <c r="DU106" s="190"/>
      <c r="DV106" s="190"/>
      <c r="DW106" s="190"/>
      <c r="DX106" s="190"/>
      <c r="DY106" s="190"/>
      <c r="DZ106" s="190"/>
      <c r="EA106" s="190"/>
      <c r="EB106" s="190"/>
      <c r="EC106" s="190"/>
      <c r="ED106" s="190"/>
      <c r="EE106" s="190"/>
      <c r="EF106" s="190"/>
      <c r="EG106" s="190"/>
      <c r="EH106" s="190"/>
      <c r="EI106" s="190"/>
      <c r="EJ106" s="190"/>
      <c r="EK106" s="190"/>
      <c r="EL106" s="190"/>
      <c r="EM106" s="190"/>
      <c r="EN106" s="190"/>
      <c r="EO106" s="190"/>
      <c r="EP106" s="190"/>
      <c r="EQ106" s="190"/>
      <c r="ER106" s="190"/>
      <c r="ES106" s="190"/>
      <c r="ET106" s="190"/>
      <c r="EU106" s="190"/>
      <c r="EV106" s="190"/>
      <c r="EW106" s="190"/>
      <c r="EX106" s="190"/>
      <c r="EY106" s="190"/>
      <c r="EZ106" s="190"/>
      <c r="FA106" s="190"/>
      <c r="FB106" s="190"/>
      <c r="FC106" s="190"/>
      <c r="FD106" s="190"/>
      <c r="FE106" s="190"/>
      <c r="FF106" s="190"/>
      <c r="FG106" s="190"/>
    </row>
    <row r="107" spans="1:163" s="29" customFormat="1" ht="12.75" hidden="1">
      <c r="A107" s="683"/>
      <c r="B107" s="660"/>
      <c r="C107" s="624" t="s">
        <v>39</v>
      </c>
      <c r="D107" s="17"/>
      <c r="E107" s="5" t="s">
        <v>18</v>
      </c>
      <c r="F107" s="5">
        <v>12</v>
      </c>
      <c r="G107" s="5">
        <v>12000</v>
      </c>
      <c r="H107" s="20">
        <f>G107*F107</f>
        <v>144000</v>
      </c>
      <c r="I107" s="9"/>
      <c r="J107" s="9">
        <f>H107-I107</f>
        <v>144000</v>
      </c>
      <c r="K107" s="98"/>
      <c r="L107" s="98"/>
      <c r="M107" s="98"/>
      <c r="N107" s="98"/>
      <c r="O107" s="98"/>
      <c r="P107" s="47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68"/>
      <c r="AR107" s="112"/>
      <c r="AS107" s="47"/>
      <c r="AT107" s="156">
        <f>H107-P107-AQ107</f>
        <v>144000</v>
      </c>
      <c r="AU107" s="113"/>
      <c r="AV107" s="47"/>
      <c r="AW107" s="156">
        <f>AT107</f>
        <v>144000</v>
      </c>
      <c r="AX107" s="107"/>
      <c r="AY107" s="5"/>
      <c r="AZ107" s="98"/>
      <c r="BA107" s="98"/>
      <c r="BB107" s="98"/>
      <c r="BC107" s="39"/>
      <c r="BD107" s="10"/>
      <c r="BE107" s="5"/>
      <c r="BF107" s="8">
        <f>AW107-BC107</f>
        <v>144000</v>
      </c>
      <c r="BG107" s="19"/>
      <c r="BH107" s="5"/>
      <c r="BI107" s="5"/>
      <c r="BJ107" s="5"/>
      <c r="BK107" s="5"/>
      <c r="BL107" s="9"/>
      <c r="BM107" s="10"/>
      <c r="BN107" s="10"/>
      <c r="BO107" s="19"/>
      <c r="BP107" s="9"/>
      <c r="BQ107" s="308"/>
      <c r="BR107" s="241"/>
      <c r="BS107" s="215"/>
      <c r="BT107" s="215"/>
      <c r="BU107" s="215"/>
      <c r="BV107" s="215"/>
      <c r="BW107" s="215"/>
      <c r="BX107" s="241"/>
      <c r="BY107" s="215"/>
      <c r="BZ107" s="195"/>
      <c r="CA107" s="215"/>
      <c r="CB107" s="215"/>
      <c r="CC107" s="215"/>
      <c r="CD107" s="215"/>
      <c r="CE107" s="215"/>
      <c r="CF107" s="215"/>
      <c r="CG107" s="239"/>
      <c r="CH107" s="215"/>
      <c r="CI107" s="215"/>
      <c r="CJ107" s="215"/>
      <c r="CK107" s="215"/>
      <c r="CL107" s="189"/>
      <c r="CM107" s="189"/>
      <c r="CN107" s="189"/>
      <c r="CO107" s="189"/>
      <c r="CP107" s="189"/>
      <c r="CQ107" s="189"/>
      <c r="CR107" s="189"/>
      <c r="CS107" s="189"/>
      <c r="CT107" s="189"/>
      <c r="CU107" s="189"/>
      <c r="CV107" s="189"/>
      <c r="CW107" s="189"/>
      <c r="CX107" s="189"/>
      <c r="CY107" s="189"/>
      <c r="CZ107" s="189"/>
      <c r="DA107" s="189"/>
      <c r="DB107" s="189"/>
      <c r="DC107" s="189"/>
      <c r="DD107" s="189"/>
      <c r="DE107" s="189"/>
      <c r="DF107" s="189"/>
      <c r="DG107" s="189"/>
      <c r="DH107" s="189"/>
      <c r="DI107" s="189"/>
      <c r="DJ107" s="189"/>
      <c r="DK107" s="189"/>
      <c r="DL107" s="189"/>
      <c r="DM107" s="189"/>
      <c r="DN107" s="189"/>
      <c r="DO107" s="189"/>
      <c r="DP107" s="189"/>
      <c r="DQ107" s="189"/>
      <c r="DR107" s="189"/>
      <c r="DS107" s="189"/>
      <c r="DT107" s="189"/>
      <c r="DU107" s="189"/>
      <c r="DV107" s="189"/>
      <c r="DW107" s="189"/>
      <c r="DX107" s="189"/>
      <c r="DY107" s="189"/>
      <c r="DZ107" s="189"/>
      <c r="EA107" s="189"/>
      <c r="EB107" s="189"/>
      <c r="EC107" s="189"/>
      <c r="ED107" s="189"/>
      <c r="EE107" s="189"/>
      <c r="EF107" s="189"/>
      <c r="EG107" s="189"/>
      <c r="EH107" s="189"/>
      <c r="EI107" s="189"/>
      <c r="EJ107" s="189"/>
      <c r="EK107" s="189"/>
      <c r="EL107" s="189"/>
      <c r="EM107" s="189"/>
      <c r="EN107" s="189"/>
      <c r="EO107" s="189"/>
      <c r="EP107" s="189"/>
      <c r="EQ107" s="189"/>
      <c r="ER107" s="189"/>
      <c r="ES107" s="189"/>
      <c r="ET107" s="189"/>
      <c r="EU107" s="189"/>
      <c r="EV107" s="189"/>
      <c r="EW107" s="189"/>
      <c r="EX107" s="189"/>
      <c r="EY107" s="189"/>
      <c r="EZ107" s="189"/>
      <c r="FA107" s="189"/>
      <c r="FB107" s="189"/>
      <c r="FC107" s="189"/>
      <c r="FD107" s="189"/>
      <c r="FE107" s="189"/>
      <c r="FF107" s="189"/>
      <c r="FG107" s="189"/>
    </row>
    <row r="108" spans="1:163" s="29" customFormat="1" ht="12.75" hidden="1">
      <c r="A108" s="687"/>
      <c r="B108" s="665"/>
      <c r="C108" s="624" t="s">
        <v>76</v>
      </c>
      <c r="D108" s="17"/>
      <c r="E108" s="5"/>
      <c r="F108" s="5"/>
      <c r="G108" s="5"/>
      <c r="H108" s="20"/>
      <c r="I108" s="9"/>
      <c r="J108" s="9"/>
      <c r="K108" s="98"/>
      <c r="L108" s="98"/>
      <c r="M108" s="98"/>
      <c r="N108" s="98"/>
      <c r="O108" s="98"/>
      <c r="P108" s="47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68">
        <v>18501</v>
      </c>
      <c r="AR108" s="112"/>
      <c r="AS108" s="47"/>
      <c r="AT108" s="156">
        <f>H108-P108-AQ108</f>
        <v>-18501</v>
      </c>
      <c r="AU108" s="113"/>
      <c r="AV108" s="47"/>
      <c r="AW108" s="156"/>
      <c r="AX108" s="107"/>
      <c r="AY108" s="5"/>
      <c r="AZ108" s="98"/>
      <c r="BA108" s="98"/>
      <c r="BB108" s="98"/>
      <c r="BC108" s="39"/>
      <c r="BD108" s="10"/>
      <c r="BE108" s="5"/>
      <c r="BF108" s="8">
        <f>AW108-BC108</f>
        <v>0</v>
      </c>
      <c r="BG108" s="19"/>
      <c r="BH108" s="5"/>
      <c r="BI108" s="5"/>
      <c r="BJ108" s="5"/>
      <c r="BK108" s="5"/>
      <c r="BL108" s="9"/>
      <c r="BM108" s="10"/>
      <c r="BN108" s="10"/>
      <c r="BO108" s="19"/>
      <c r="BP108" s="9"/>
      <c r="BQ108" s="308"/>
      <c r="BR108" s="241"/>
      <c r="BS108" s="215"/>
      <c r="BT108" s="215"/>
      <c r="BU108" s="215"/>
      <c r="BV108" s="215"/>
      <c r="BW108" s="215"/>
      <c r="BX108" s="241"/>
      <c r="BY108" s="215"/>
      <c r="BZ108" s="195"/>
      <c r="CA108" s="215"/>
      <c r="CB108" s="215"/>
      <c r="CC108" s="215"/>
      <c r="CD108" s="215"/>
      <c r="CE108" s="215"/>
      <c r="CF108" s="215"/>
      <c r="CG108" s="239"/>
      <c r="CH108" s="215"/>
      <c r="CI108" s="215"/>
      <c r="CJ108" s="215"/>
      <c r="CK108" s="215"/>
      <c r="CL108" s="189"/>
      <c r="CM108" s="189"/>
      <c r="CN108" s="189"/>
      <c r="CO108" s="189"/>
      <c r="CP108" s="189"/>
      <c r="CQ108" s="189"/>
      <c r="CR108" s="189"/>
      <c r="CS108" s="189"/>
      <c r="CT108" s="189"/>
      <c r="CU108" s="189"/>
      <c r="CV108" s="189"/>
      <c r="CW108" s="189"/>
      <c r="CX108" s="189"/>
      <c r="CY108" s="189"/>
      <c r="CZ108" s="189"/>
      <c r="DA108" s="189"/>
      <c r="DB108" s="189"/>
      <c r="DC108" s="189"/>
      <c r="DD108" s="189"/>
      <c r="DE108" s="189"/>
      <c r="DF108" s="189"/>
      <c r="DG108" s="189"/>
      <c r="DH108" s="189"/>
      <c r="DI108" s="189"/>
      <c r="DJ108" s="189"/>
      <c r="DK108" s="189"/>
      <c r="DL108" s="189"/>
      <c r="DM108" s="189"/>
      <c r="DN108" s="189"/>
      <c r="DO108" s="189"/>
      <c r="DP108" s="189"/>
      <c r="DQ108" s="189"/>
      <c r="DR108" s="189"/>
      <c r="DS108" s="189"/>
      <c r="DT108" s="189"/>
      <c r="DU108" s="189"/>
      <c r="DV108" s="189"/>
      <c r="DW108" s="189"/>
      <c r="DX108" s="189"/>
      <c r="DY108" s="189"/>
      <c r="DZ108" s="189"/>
      <c r="EA108" s="189"/>
      <c r="EB108" s="189"/>
      <c r="EC108" s="189"/>
      <c r="ED108" s="189"/>
      <c r="EE108" s="189"/>
      <c r="EF108" s="189"/>
      <c r="EG108" s="189"/>
      <c r="EH108" s="189"/>
      <c r="EI108" s="189"/>
      <c r="EJ108" s="189"/>
      <c r="EK108" s="189"/>
      <c r="EL108" s="189"/>
      <c r="EM108" s="189"/>
      <c r="EN108" s="189"/>
      <c r="EO108" s="189"/>
      <c r="EP108" s="189"/>
      <c r="EQ108" s="189"/>
      <c r="ER108" s="189"/>
      <c r="ES108" s="189"/>
      <c r="ET108" s="189"/>
      <c r="EU108" s="189"/>
      <c r="EV108" s="189"/>
      <c r="EW108" s="189"/>
      <c r="EX108" s="189"/>
      <c r="EY108" s="189"/>
      <c r="EZ108" s="189"/>
      <c r="FA108" s="189"/>
      <c r="FB108" s="189"/>
      <c r="FC108" s="189"/>
      <c r="FD108" s="189"/>
      <c r="FE108" s="189"/>
      <c r="FF108" s="189"/>
      <c r="FG108" s="189"/>
    </row>
    <row r="109" spans="1:163" s="75" customFormat="1" ht="33" customHeight="1" hidden="1">
      <c r="A109" s="720" t="s">
        <v>13</v>
      </c>
      <c r="B109" s="721"/>
      <c r="C109" s="722"/>
      <c r="D109" s="546"/>
      <c r="E109" s="11"/>
      <c r="F109" s="99"/>
      <c r="G109" s="11"/>
      <c r="H109" s="12">
        <f>H110</f>
        <v>4802845.25</v>
      </c>
      <c r="I109" s="12">
        <f aca="true" t="shared" si="81" ref="I109:BW109">I110</f>
        <v>0</v>
      </c>
      <c r="J109" s="12" t="e">
        <f t="shared" si="81"/>
        <v>#REF!</v>
      </c>
      <c r="K109" s="12">
        <f t="shared" si="81"/>
        <v>0</v>
      </c>
      <c r="L109" s="12">
        <f t="shared" si="81"/>
        <v>0</v>
      </c>
      <c r="M109" s="12">
        <f t="shared" si="81"/>
        <v>0</v>
      </c>
      <c r="N109" s="12">
        <f t="shared" si="81"/>
        <v>0</v>
      </c>
      <c r="O109" s="12">
        <f t="shared" si="81"/>
        <v>0</v>
      </c>
      <c r="P109" s="12">
        <f t="shared" si="81"/>
        <v>0</v>
      </c>
      <c r="Q109" s="12">
        <f t="shared" si="81"/>
        <v>0</v>
      </c>
      <c r="R109" s="12">
        <f t="shared" si="81"/>
        <v>0</v>
      </c>
      <c r="S109" s="12">
        <f t="shared" si="81"/>
        <v>0</v>
      </c>
      <c r="T109" s="12">
        <f t="shared" si="81"/>
        <v>0</v>
      </c>
      <c r="U109" s="12">
        <f t="shared" si="81"/>
        <v>0</v>
      </c>
      <c r="V109" s="12">
        <f t="shared" si="81"/>
        <v>0</v>
      </c>
      <c r="W109" s="12">
        <f t="shared" si="81"/>
        <v>0</v>
      </c>
      <c r="X109" s="12">
        <f t="shared" si="81"/>
        <v>0</v>
      </c>
      <c r="Y109" s="12">
        <f t="shared" si="81"/>
        <v>0</v>
      </c>
      <c r="Z109" s="12">
        <f t="shared" si="81"/>
        <v>0</v>
      </c>
      <c r="AA109" s="12">
        <f t="shared" si="81"/>
        <v>0</v>
      </c>
      <c r="AB109" s="12">
        <f t="shared" si="81"/>
        <v>0</v>
      </c>
      <c r="AC109" s="12">
        <f t="shared" si="81"/>
        <v>0</v>
      </c>
      <c r="AD109" s="12">
        <f t="shared" si="81"/>
        <v>0</v>
      </c>
      <c r="AE109" s="12">
        <f t="shared" si="81"/>
        <v>0</v>
      </c>
      <c r="AF109" s="12">
        <f t="shared" si="81"/>
        <v>0</v>
      </c>
      <c r="AG109" s="12">
        <f t="shared" si="81"/>
        <v>0</v>
      </c>
      <c r="AH109" s="12">
        <f t="shared" si="81"/>
        <v>0</v>
      </c>
      <c r="AI109" s="12">
        <f t="shared" si="81"/>
        <v>0</v>
      </c>
      <c r="AJ109" s="12">
        <f t="shared" si="81"/>
        <v>0</v>
      </c>
      <c r="AK109" s="12">
        <f t="shared" si="81"/>
        <v>0</v>
      </c>
      <c r="AL109" s="12">
        <f t="shared" si="81"/>
        <v>0</v>
      </c>
      <c r="AM109" s="12">
        <f t="shared" si="81"/>
        <v>0</v>
      </c>
      <c r="AN109" s="12">
        <f t="shared" si="81"/>
        <v>0</v>
      </c>
      <c r="AO109" s="12">
        <f t="shared" si="81"/>
        <v>0</v>
      </c>
      <c r="AP109" s="12">
        <f t="shared" si="81"/>
        <v>0</v>
      </c>
      <c r="AQ109" s="136">
        <f t="shared" si="81"/>
        <v>0</v>
      </c>
      <c r="AR109" s="13"/>
      <c r="AS109" s="12"/>
      <c r="AT109" s="14">
        <f t="shared" si="81"/>
        <v>4802845.25</v>
      </c>
      <c r="AU109" s="138"/>
      <c r="AV109" s="12"/>
      <c r="AW109" s="14">
        <f>AW110</f>
        <v>4802845.25</v>
      </c>
      <c r="AX109" s="138">
        <f t="shared" si="81"/>
        <v>0</v>
      </c>
      <c r="AY109" s="12">
        <f t="shared" si="81"/>
        <v>0</v>
      </c>
      <c r="AZ109" s="12">
        <f t="shared" si="81"/>
        <v>0</v>
      </c>
      <c r="BA109" s="12">
        <f t="shared" si="81"/>
        <v>0</v>
      </c>
      <c r="BB109" s="12">
        <f t="shared" si="81"/>
        <v>0</v>
      </c>
      <c r="BC109" s="136" t="e">
        <f t="shared" si="81"/>
        <v>#REF!</v>
      </c>
      <c r="BD109" s="13">
        <f t="shared" si="81"/>
        <v>0</v>
      </c>
      <c r="BE109" s="12">
        <f t="shared" si="81"/>
        <v>0</v>
      </c>
      <c r="BF109" s="14" t="e">
        <f t="shared" si="81"/>
        <v>#REF!</v>
      </c>
      <c r="BG109" s="138">
        <f>SUM(BG110:BG111)</f>
        <v>0</v>
      </c>
      <c r="BH109" s="12">
        <f aca="true" t="shared" si="82" ref="BH109:BN109">SUM(BH110:BH111)</f>
        <v>0</v>
      </c>
      <c r="BI109" s="12">
        <f t="shared" si="82"/>
        <v>0</v>
      </c>
      <c r="BJ109" s="12">
        <f t="shared" si="82"/>
        <v>0</v>
      </c>
      <c r="BK109" s="12">
        <f t="shared" si="82"/>
        <v>0</v>
      </c>
      <c r="BL109" s="136">
        <f t="shared" si="82"/>
        <v>143567.5</v>
      </c>
      <c r="BM109" s="13">
        <f t="shared" si="82"/>
        <v>0</v>
      </c>
      <c r="BN109" s="13">
        <f t="shared" si="82"/>
        <v>0</v>
      </c>
      <c r="BO109" s="138"/>
      <c r="BP109" s="136">
        <f t="shared" si="81"/>
        <v>0</v>
      </c>
      <c r="BQ109" s="332">
        <f t="shared" si="81"/>
        <v>0</v>
      </c>
      <c r="BR109" s="333">
        <f t="shared" si="81"/>
        <v>0</v>
      </c>
      <c r="BS109" s="319">
        <f t="shared" si="81"/>
        <v>0</v>
      </c>
      <c r="BT109" s="319">
        <f t="shared" si="81"/>
        <v>0</v>
      </c>
      <c r="BU109" s="319">
        <f t="shared" si="81"/>
        <v>0</v>
      </c>
      <c r="BV109" s="319">
        <f t="shared" si="81"/>
        <v>0</v>
      </c>
      <c r="BW109" s="319">
        <f t="shared" si="81"/>
        <v>0</v>
      </c>
      <c r="BX109" s="333">
        <f aca="true" t="shared" si="83" ref="BX109:CH109">SUM(BX110:BX111)</f>
        <v>0</v>
      </c>
      <c r="BY109" s="319">
        <f t="shared" si="83"/>
        <v>0</v>
      </c>
      <c r="BZ109" s="259"/>
      <c r="CA109" s="319">
        <f t="shared" si="83"/>
        <v>0</v>
      </c>
      <c r="CB109" s="319">
        <f t="shared" si="83"/>
        <v>0</v>
      </c>
      <c r="CC109" s="319">
        <f t="shared" si="83"/>
        <v>0</v>
      </c>
      <c r="CD109" s="319">
        <f t="shared" si="83"/>
        <v>0</v>
      </c>
      <c r="CE109" s="319">
        <f t="shared" si="83"/>
        <v>0</v>
      </c>
      <c r="CF109" s="319">
        <f t="shared" si="83"/>
        <v>0</v>
      </c>
      <c r="CG109" s="334">
        <f t="shared" si="83"/>
        <v>0</v>
      </c>
      <c r="CH109" s="319">
        <f t="shared" si="83"/>
        <v>0</v>
      </c>
      <c r="CI109" s="319"/>
      <c r="CJ109" s="319"/>
      <c r="CK109" s="319"/>
      <c r="CL109" s="189"/>
      <c r="CM109" s="189"/>
      <c r="CN109" s="189"/>
      <c r="CO109" s="189"/>
      <c r="CP109" s="189"/>
      <c r="CQ109" s="189"/>
      <c r="CR109" s="189"/>
      <c r="CS109" s="189"/>
      <c r="CT109" s="189"/>
      <c r="CU109" s="189"/>
      <c r="CV109" s="189"/>
      <c r="CW109" s="189"/>
      <c r="CX109" s="189"/>
      <c r="CY109" s="189"/>
      <c r="CZ109" s="189"/>
      <c r="DA109" s="189"/>
      <c r="DB109" s="189"/>
      <c r="DC109" s="189"/>
      <c r="DD109" s="189"/>
      <c r="DE109" s="189"/>
      <c r="DF109" s="189"/>
      <c r="DG109" s="189"/>
      <c r="DH109" s="189"/>
      <c r="DI109" s="189"/>
      <c r="DJ109" s="189"/>
      <c r="DK109" s="189"/>
      <c r="DL109" s="189"/>
      <c r="DM109" s="189"/>
      <c r="DN109" s="189"/>
      <c r="DO109" s="189"/>
      <c r="DP109" s="189"/>
      <c r="DQ109" s="189"/>
      <c r="DR109" s="189"/>
      <c r="DS109" s="189"/>
      <c r="DT109" s="189"/>
      <c r="DU109" s="189"/>
      <c r="DV109" s="189"/>
      <c r="DW109" s="189"/>
      <c r="DX109" s="189"/>
      <c r="DY109" s="189"/>
      <c r="DZ109" s="189"/>
      <c r="EA109" s="189"/>
      <c r="EB109" s="189"/>
      <c r="EC109" s="189"/>
      <c r="ED109" s="189"/>
      <c r="EE109" s="189"/>
      <c r="EF109" s="189"/>
      <c r="EG109" s="189"/>
      <c r="EH109" s="189"/>
      <c r="EI109" s="189"/>
      <c r="EJ109" s="189"/>
      <c r="EK109" s="189"/>
      <c r="EL109" s="189"/>
      <c r="EM109" s="189"/>
      <c r="EN109" s="189"/>
      <c r="EO109" s="189"/>
      <c r="EP109" s="189"/>
      <c r="EQ109" s="189"/>
      <c r="ER109" s="189"/>
      <c r="ES109" s="189"/>
      <c r="ET109" s="189"/>
      <c r="EU109" s="189"/>
      <c r="EV109" s="189"/>
      <c r="EW109" s="189"/>
      <c r="EX109" s="189"/>
      <c r="EY109" s="189"/>
      <c r="EZ109" s="189"/>
      <c r="FA109" s="189"/>
      <c r="FB109" s="189"/>
      <c r="FC109" s="189"/>
      <c r="FD109" s="189"/>
      <c r="FE109" s="189"/>
      <c r="FF109" s="189"/>
      <c r="FG109" s="189"/>
    </row>
    <row r="110" spans="1:163" s="29" customFormat="1" ht="12.75" hidden="1">
      <c r="A110" s="533"/>
      <c r="B110" s="658"/>
      <c r="C110" s="624" t="s">
        <v>104</v>
      </c>
      <c r="D110" s="132"/>
      <c r="E110" s="81"/>
      <c r="F110" s="82"/>
      <c r="G110" s="81"/>
      <c r="H110" s="9">
        <v>4802845.25</v>
      </c>
      <c r="I110" s="9"/>
      <c r="J110" s="9" t="e">
        <f>0.025*#REF!</f>
        <v>#REF!</v>
      </c>
      <c r="K110" s="98"/>
      <c r="L110" s="98"/>
      <c r="M110" s="98"/>
      <c r="N110" s="98"/>
      <c r="O110" s="98"/>
      <c r="P110" s="47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68"/>
      <c r="AR110" s="112"/>
      <c r="AS110" s="47"/>
      <c r="AT110" s="156">
        <f>H110-P110-AQ110</f>
        <v>4802845.25</v>
      </c>
      <c r="AU110" s="113"/>
      <c r="AV110" s="47"/>
      <c r="AW110" s="156">
        <f>AT110</f>
        <v>4802845.25</v>
      </c>
      <c r="AX110" s="107"/>
      <c r="AY110" s="5"/>
      <c r="AZ110" s="98"/>
      <c r="BA110" s="98"/>
      <c r="BB110" s="98"/>
      <c r="BC110" s="39" t="e">
        <f>#REF!*5%</f>
        <v>#REF!</v>
      </c>
      <c r="BD110" s="10"/>
      <c r="BE110" s="5"/>
      <c r="BF110" s="18" t="e">
        <f>#REF!/100*5</f>
        <v>#REF!</v>
      </c>
      <c r="BG110" s="19"/>
      <c r="BH110" s="5"/>
      <c r="BI110" s="5"/>
      <c r="BJ110" s="5"/>
      <c r="BK110" s="5"/>
      <c r="BL110" s="68">
        <v>137567.5</v>
      </c>
      <c r="BM110" s="10"/>
      <c r="BN110" s="10"/>
      <c r="BO110" s="19"/>
      <c r="BP110" s="9"/>
      <c r="BQ110" s="308"/>
      <c r="BR110" s="241"/>
      <c r="BS110" s="215"/>
      <c r="BT110" s="215"/>
      <c r="BU110" s="215"/>
      <c r="BV110" s="215"/>
      <c r="BW110" s="215"/>
      <c r="BX110" s="241"/>
      <c r="BY110" s="215"/>
      <c r="BZ110" s="195"/>
      <c r="CA110" s="215"/>
      <c r="CB110" s="215"/>
      <c r="CC110" s="215"/>
      <c r="CD110" s="215"/>
      <c r="CE110" s="215"/>
      <c r="CF110" s="215"/>
      <c r="CG110" s="239"/>
      <c r="CH110" s="215"/>
      <c r="CI110" s="215"/>
      <c r="CJ110" s="215"/>
      <c r="CK110" s="215"/>
      <c r="CL110" s="189"/>
      <c r="CM110" s="189"/>
      <c r="CN110" s="189"/>
      <c r="CO110" s="189"/>
      <c r="CP110" s="189"/>
      <c r="CQ110" s="189"/>
      <c r="CR110" s="189"/>
      <c r="CS110" s="189"/>
      <c r="CT110" s="189"/>
      <c r="CU110" s="189"/>
      <c r="CV110" s="189"/>
      <c r="CW110" s="189"/>
      <c r="CX110" s="189"/>
      <c r="CY110" s="189"/>
      <c r="CZ110" s="189"/>
      <c r="DA110" s="189"/>
      <c r="DB110" s="189"/>
      <c r="DC110" s="189"/>
      <c r="DD110" s="189"/>
      <c r="DE110" s="189"/>
      <c r="DF110" s="189"/>
      <c r="DG110" s="189"/>
      <c r="DH110" s="189"/>
      <c r="DI110" s="189"/>
      <c r="DJ110" s="189"/>
      <c r="DK110" s="189"/>
      <c r="DL110" s="189"/>
      <c r="DM110" s="189"/>
      <c r="DN110" s="189"/>
      <c r="DO110" s="189"/>
      <c r="DP110" s="189"/>
      <c r="DQ110" s="189"/>
      <c r="DR110" s="189"/>
      <c r="DS110" s="189"/>
      <c r="DT110" s="189"/>
      <c r="DU110" s="189"/>
      <c r="DV110" s="189"/>
      <c r="DW110" s="189"/>
      <c r="DX110" s="189"/>
      <c r="DY110" s="189"/>
      <c r="DZ110" s="189"/>
      <c r="EA110" s="189"/>
      <c r="EB110" s="189"/>
      <c r="EC110" s="189"/>
      <c r="ED110" s="189"/>
      <c r="EE110" s="189"/>
      <c r="EF110" s="189"/>
      <c r="EG110" s="189"/>
      <c r="EH110" s="189"/>
      <c r="EI110" s="189"/>
      <c r="EJ110" s="189"/>
      <c r="EK110" s="189"/>
      <c r="EL110" s="189"/>
      <c r="EM110" s="189"/>
      <c r="EN110" s="189"/>
      <c r="EO110" s="189"/>
      <c r="EP110" s="189"/>
      <c r="EQ110" s="189"/>
      <c r="ER110" s="189"/>
      <c r="ES110" s="189"/>
      <c r="ET110" s="189"/>
      <c r="EU110" s="189"/>
      <c r="EV110" s="189"/>
      <c r="EW110" s="189"/>
      <c r="EX110" s="189"/>
      <c r="EY110" s="189"/>
      <c r="EZ110" s="189"/>
      <c r="FA110" s="189"/>
      <c r="FB110" s="189"/>
      <c r="FC110" s="189"/>
      <c r="FD110" s="189"/>
      <c r="FE110" s="189"/>
      <c r="FF110" s="189"/>
      <c r="FG110" s="189"/>
    </row>
    <row r="111" spans="1:163" s="29" customFormat="1" ht="12.75" hidden="1">
      <c r="A111" s="533"/>
      <c r="B111" s="658"/>
      <c r="C111" s="624" t="s">
        <v>92</v>
      </c>
      <c r="D111" s="132"/>
      <c r="E111" s="81"/>
      <c r="F111" s="82"/>
      <c r="G111" s="81"/>
      <c r="H111" s="9"/>
      <c r="I111" s="9"/>
      <c r="J111" s="9"/>
      <c r="K111" s="98"/>
      <c r="L111" s="98"/>
      <c r="M111" s="98"/>
      <c r="N111" s="98"/>
      <c r="O111" s="98"/>
      <c r="P111" s="47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68"/>
      <c r="AR111" s="112"/>
      <c r="AS111" s="47"/>
      <c r="AT111" s="156"/>
      <c r="AU111" s="113"/>
      <c r="AV111" s="47"/>
      <c r="AW111" s="156"/>
      <c r="AX111" s="107"/>
      <c r="AY111" s="5"/>
      <c r="AZ111" s="98"/>
      <c r="BA111" s="98"/>
      <c r="BB111" s="98"/>
      <c r="BC111" s="39"/>
      <c r="BD111" s="10"/>
      <c r="BE111" s="5"/>
      <c r="BF111" s="18"/>
      <c r="BG111" s="19"/>
      <c r="BH111" s="5"/>
      <c r="BI111" s="5"/>
      <c r="BJ111" s="5"/>
      <c r="BK111" s="5"/>
      <c r="BL111" s="68">
        <v>6000</v>
      </c>
      <c r="BM111" s="10"/>
      <c r="BN111" s="10"/>
      <c r="BO111" s="19"/>
      <c r="BP111" s="9"/>
      <c r="BQ111" s="308"/>
      <c r="BR111" s="241"/>
      <c r="BS111" s="215"/>
      <c r="BT111" s="215"/>
      <c r="BU111" s="215"/>
      <c r="BV111" s="215"/>
      <c r="BW111" s="215"/>
      <c r="BX111" s="241"/>
      <c r="BY111" s="215"/>
      <c r="BZ111" s="195"/>
      <c r="CA111" s="215"/>
      <c r="CB111" s="215"/>
      <c r="CC111" s="215"/>
      <c r="CD111" s="215"/>
      <c r="CE111" s="215"/>
      <c r="CF111" s="215"/>
      <c r="CG111" s="239"/>
      <c r="CH111" s="215"/>
      <c r="CI111" s="215"/>
      <c r="CJ111" s="215"/>
      <c r="CK111" s="215"/>
      <c r="CL111" s="189"/>
      <c r="CM111" s="189"/>
      <c r="CN111" s="189"/>
      <c r="CO111" s="189"/>
      <c r="CP111" s="189"/>
      <c r="CQ111" s="189"/>
      <c r="CR111" s="189"/>
      <c r="CS111" s="189"/>
      <c r="CT111" s="189"/>
      <c r="CU111" s="189"/>
      <c r="CV111" s="189"/>
      <c r="CW111" s="189"/>
      <c r="CX111" s="189"/>
      <c r="CY111" s="189"/>
      <c r="CZ111" s="189"/>
      <c r="DA111" s="189"/>
      <c r="DB111" s="189"/>
      <c r="DC111" s="189"/>
      <c r="DD111" s="189"/>
      <c r="DE111" s="189"/>
      <c r="DF111" s="189"/>
      <c r="DG111" s="189"/>
      <c r="DH111" s="189"/>
      <c r="DI111" s="189"/>
      <c r="DJ111" s="189"/>
      <c r="DK111" s="189"/>
      <c r="DL111" s="189"/>
      <c r="DM111" s="189"/>
      <c r="DN111" s="189"/>
      <c r="DO111" s="189"/>
      <c r="DP111" s="189"/>
      <c r="DQ111" s="189"/>
      <c r="DR111" s="189"/>
      <c r="DS111" s="189"/>
      <c r="DT111" s="189"/>
      <c r="DU111" s="189"/>
      <c r="DV111" s="189"/>
      <c r="DW111" s="189"/>
      <c r="DX111" s="189"/>
      <c r="DY111" s="189"/>
      <c r="DZ111" s="189"/>
      <c r="EA111" s="189"/>
      <c r="EB111" s="189"/>
      <c r="EC111" s="189"/>
      <c r="ED111" s="189"/>
      <c r="EE111" s="189"/>
      <c r="EF111" s="189"/>
      <c r="EG111" s="189"/>
      <c r="EH111" s="189"/>
      <c r="EI111" s="189"/>
      <c r="EJ111" s="189"/>
      <c r="EK111" s="189"/>
      <c r="EL111" s="189"/>
      <c r="EM111" s="189"/>
      <c r="EN111" s="189"/>
      <c r="EO111" s="189"/>
      <c r="EP111" s="189"/>
      <c r="EQ111" s="189"/>
      <c r="ER111" s="189"/>
      <c r="ES111" s="189"/>
      <c r="ET111" s="189"/>
      <c r="EU111" s="189"/>
      <c r="EV111" s="189"/>
      <c r="EW111" s="189"/>
      <c r="EX111" s="189"/>
      <c r="EY111" s="189"/>
      <c r="EZ111" s="189"/>
      <c r="FA111" s="189"/>
      <c r="FB111" s="189"/>
      <c r="FC111" s="189"/>
      <c r="FD111" s="189"/>
      <c r="FE111" s="189"/>
      <c r="FF111" s="189"/>
      <c r="FG111" s="189"/>
    </row>
    <row r="112" spans="1:163" s="575" customFormat="1" ht="1.5" customHeight="1">
      <c r="A112" s="800" t="s">
        <v>44</v>
      </c>
      <c r="B112" s="801"/>
      <c r="C112" s="802"/>
      <c r="D112" s="551"/>
      <c r="E112" s="83"/>
      <c r="F112" s="84"/>
      <c r="G112" s="84"/>
      <c r="H112" s="85" t="e">
        <f aca="true" t="shared" si="84" ref="H112:AQ112">H92+H93+H95+H109</f>
        <v>#REF!</v>
      </c>
      <c r="I112" s="85" t="e">
        <f t="shared" si="84"/>
        <v>#REF!</v>
      </c>
      <c r="J112" s="85" t="e">
        <f t="shared" si="84"/>
        <v>#REF!</v>
      </c>
      <c r="K112" s="85" t="e">
        <f t="shared" si="84"/>
        <v>#REF!</v>
      </c>
      <c r="L112" s="85" t="e">
        <f t="shared" si="84"/>
        <v>#REF!</v>
      </c>
      <c r="M112" s="85" t="e">
        <f t="shared" si="84"/>
        <v>#REF!</v>
      </c>
      <c r="N112" s="85" t="e">
        <f t="shared" si="84"/>
        <v>#REF!</v>
      </c>
      <c r="O112" s="85" t="e">
        <f t="shared" si="84"/>
        <v>#REF!</v>
      </c>
      <c r="P112" s="85" t="e">
        <f t="shared" si="84"/>
        <v>#REF!</v>
      </c>
      <c r="Q112" s="85" t="e">
        <f t="shared" si="84"/>
        <v>#REF!</v>
      </c>
      <c r="R112" s="85" t="e">
        <f t="shared" si="84"/>
        <v>#REF!</v>
      </c>
      <c r="S112" s="85" t="e">
        <f t="shared" si="84"/>
        <v>#REF!</v>
      </c>
      <c r="T112" s="85" t="e">
        <f t="shared" si="84"/>
        <v>#REF!</v>
      </c>
      <c r="U112" s="85" t="e">
        <f t="shared" si="84"/>
        <v>#REF!</v>
      </c>
      <c r="V112" s="85" t="e">
        <f t="shared" si="84"/>
        <v>#REF!</v>
      </c>
      <c r="W112" s="85" t="e">
        <f t="shared" si="84"/>
        <v>#REF!</v>
      </c>
      <c r="X112" s="85" t="e">
        <f t="shared" si="84"/>
        <v>#REF!</v>
      </c>
      <c r="Y112" s="85" t="e">
        <f t="shared" si="84"/>
        <v>#REF!</v>
      </c>
      <c r="Z112" s="85" t="e">
        <f t="shared" si="84"/>
        <v>#REF!</v>
      </c>
      <c r="AA112" s="85" t="e">
        <f t="shared" si="84"/>
        <v>#REF!</v>
      </c>
      <c r="AB112" s="85" t="e">
        <f t="shared" si="84"/>
        <v>#REF!</v>
      </c>
      <c r="AC112" s="85" t="e">
        <f t="shared" si="84"/>
        <v>#REF!</v>
      </c>
      <c r="AD112" s="85" t="e">
        <f t="shared" si="84"/>
        <v>#REF!</v>
      </c>
      <c r="AE112" s="85" t="e">
        <f t="shared" si="84"/>
        <v>#REF!</v>
      </c>
      <c r="AF112" s="85" t="e">
        <f t="shared" si="84"/>
        <v>#REF!</v>
      </c>
      <c r="AG112" s="85" t="e">
        <f t="shared" si="84"/>
        <v>#REF!</v>
      </c>
      <c r="AH112" s="85" t="e">
        <f t="shared" si="84"/>
        <v>#REF!</v>
      </c>
      <c r="AI112" s="85" t="e">
        <f t="shared" si="84"/>
        <v>#REF!</v>
      </c>
      <c r="AJ112" s="85" t="e">
        <f t="shared" si="84"/>
        <v>#REF!</v>
      </c>
      <c r="AK112" s="85" t="e">
        <f t="shared" si="84"/>
        <v>#REF!</v>
      </c>
      <c r="AL112" s="85" t="e">
        <f t="shared" si="84"/>
        <v>#REF!</v>
      </c>
      <c r="AM112" s="85" t="e">
        <f t="shared" si="84"/>
        <v>#REF!</v>
      </c>
      <c r="AN112" s="85" t="e">
        <f t="shared" si="84"/>
        <v>#REF!</v>
      </c>
      <c r="AO112" s="85" t="e">
        <f t="shared" si="84"/>
        <v>#REF!</v>
      </c>
      <c r="AP112" s="85" t="e">
        <f t="shared" si="84"/>
        <v>#REF!</v>
      </c>
      <c r="AQ112" s="86" t="e">
        <f t="shared" si="84"/>
        <v>#REF!</v>
      </c>
      <c r="AR112" s="87"/>
      <c r="AS112" s="85"/>
      <c r="AT112" s="88" t="e">
        <f>AT92+AT93+AT95+AT109</f>
        <v>#REF!</v>
      </c>
      <c r="AU112" s="89"/>
      <c r="AV112" s="85"/>
      <c r="AW112" s="88" t="e">
        <f aca="true" t="shared" si="85" ref="AW112:BN112">AW92+AW93+AW95+AW109</f>
        <v>#REF!</v>
      </c>
      <c r="AX112" s="89" t="e">
        <f t="shared" si="85"/>
        <v>#REF!</v>
      </c>
      <c r="AY112" s="85" t="e">
        <f t="shared" si="85"/>
        <v>#REF!</v>
      </c>
      <c r="AZ112" s="85" t="e">
        <f t="shared" si="85"/>
        <v>#REF!</v>
      </c>
      <c r="BA112" s="85" t="e">
        <f t="shared" si="85"/>
        <v>#REF!</v>
      </c>
      <c r="BB112" s="85" t="e">
        <f t="shared" si="85"/>
        <v>#REF!</v>
      </c>
      <c r="BC112" s="86" t="e">
        <f t="shared" si="85"/>
        <v>#REF!</v>
      </c>
      <c r="BD112" s="87">
        <f t="shared" si="85"/>
        <v>8</v>
      </c>
      <c r="BE112" s="85">
        <f t="shared" si="85"/>
        <v>25000</v>
      </c>
      <c r="BF112" s="88" t="e">
        <f t="shared" si="85"/>
        <v>#REF!</v>
      </c>
      <c r="BG112" s="89" t="e">
        <f t="shared" si="85"/>
        <v>#REF!</v>
      </c>
      <c r="BH112" s="85" t="e">
        <f t="shared" si="85"/>
        <v>#REF!</v>
      </c>
      <c r="BI112" s="85" t="e">
        <f t="shared" si="85"/>
        <v>#REF!</v>
      </c>
      <c r="BJ112" s="85" t="e">
        <f t="shared" si="85"/>
        <v>#REF!</v>
      </c>
      <c r="BK112" s="85" t="e">
        <f t="shared" si="85"/>
        <v>#REF!</v>
      </c>
      <c r="BL112" s="86" t="e">
        <f t="shared" si="85"/>
        <v>#REF!</v>
      </c>
      <c r="BM112" s="87" t="e">
        <f t="shared" si="85"/>
        <v>#REF!</v>
      </c>
      <c r="BN112" s="87" t="e">
        <f t="shared" si="85"/>
        <v>#REF!</v>
      </c>
      <c r="BO112" s="89"/>
      <c r="BP112" s="86" t="e">
        <f aca="true" t="shared" si="86" ref="BP112:CH112">BP92+BP93+BP95+BP109</f>
        <v>#REF!</v>
      </c>
      <c r="BQ112" s="378" t="e">
        <f t="shared" si="86"/>
        <v>#REF!</v>
      </c>
      <c r="BR112" s="379" t="e">
        <f t="shared" si="86"/>
        <v>#REF!</v>
      </c>
      <c r="BS112" s="380" t="e">
        <f t="shared" si="86"/>
        <v>#REF!</v>
      </c>
      <c r="BT112" s="380" t="e">
        <f t="shared" si="86"/>
        <v>#REF!</v>
      </c>
      <c r="BU112" s="380" t="e">
        <f t="shared" si="86"/>
        <v>#REF!</v>
      </c>
      <c r="BV112" s="380" t="e">
        <f t="shared" si="86"/>
        <v>#REF!</v>
      </c>
      <c r="BW112" s="380" t="e">
        <f t="shared" si="86"/>
        <v>#REF!</v>
      </c>
      <c r="BX112" s="379" t="e">
        <f t="shared" si="86"/>
        <v>#REF!</v>
      </c>
      <c r="BY112" s="380" t="e">
        <f t="shared" si="86"/>
        <v>#REF!</v>
      </c>
      <c r="BZ112" s="264"/>
      <c r="CA112" s="380" t="e">
        <f t="shared" si="86"/>
        <v>#REF!</v>
      </c>
      <c r="CB112" s="380" t="e">
        <f t="shared" si="86"/>
        <v>#REF!</v>
      </c>
      <c r="CC112" s="380" t="e">
        <f t="shared" si="86"/>
        <v>#REF!</v>
      </c>
      <c r="CD112" s="380" t="e">
        <f t="shared" si="86"/>
        <v>#REF!</v>
      </c>
      <c r="CE112" s="380" t="e">
        <f t="shared" si="86"/>
        <v>#REF!</v>
      </c>
      <c r="CF112" s="380" t="e">
        <f t="shared" si="86"/>
        <v>#REF!</v>
      </c>
      <c r="CG112" s="381" t="e">
        <f t="shared" si="86"/>
        <v>#REF!</v>
      </c>
      <c r="CH112" s="380" t="e">
        <f t="shared" si="86"/>
        <v>#REF!</v>
      </c>
      <c r="CI112" s="380"/>
      <c r="CJ112" s="380"/>
      <c r="CK112" s="380"/>
      <c r="CL112" s="189"/>
      <c r="CM112" s="189"/>
      <c r="CN112" s="189"/>
      <c r="CO112" s="189"/>
      <c r="CP112" s="189"/>
      <c r="CQ112" s="189"/>
      <c r="CR112" s="189"/>
      <c r="CS112" s="189"/>
      <c r="CT112" s="189"/>
      <c r="CU112" s="189"/>
      <c r="CV112" s="189"/>
      <c r="CW112" s="189"/>
      <c r="CX112" s="189"/>
      <c r="CY112" s="189"/>
      <c r="CZ112" s="189"/>
      <c r="DA112" s="189"/>
      <c r="DB112" s="189"/>
      <c r="DC112" s="189"/>
      <c r="DD112" s="189"/>
      <c r="DE112" s="189"/>
      <c r="DF112" s="189"/>
      <c r="DG112" s="189"/>
      <c r="DH112" s="189"/>
      <c r="DI112" s="189"/>
      <c r="DJ112" s="189"/>
      <c r="DK112" s="189"/>
      <c r="DL112" s="189"/>
      <c r="DM112" s="189"/>
      <c r="DN112" s="189"/>
      <c r="DO112" s="189"/>
      <c r="DP112" s="189"/>
      <c r="DQ112" s="189"/>
      <c r="DR112" s="189"/>
      <c r="DS112" s="189"/>
      <c r="DT112" s="189"/>
      <c r="DU112" s="189"/>
      <c r="DV112" s="189"/>
      <c r="DW112" s="189"/>
      <c r="DX112" s="189"/>
      <c r="DY112" s="189"/>
      <c r="DZ112" s="189"/>
      <c r="EA112" s="189"/>
      <c r="EB112" s="189"/>
      <c r="EC112" s="189"/>
      <c r="ED112" s="189"/>
      <c r="EE112" s="189"/>
      <c r="EF112" s="189"/>
      <c r="EG112" s="189"/>
      <c r="EH112" s="189"/>
      <c r="EI112" s="189"/>
      <c r="EJ112" s="189"/>
      <c r="EK112" s="189"/>
      <c r="EL112" s="189"/>
      <c r="EM112" s="189"/>
      <c r="EN112" s="189"/>
      <c r="EO112" s="189"/>
      <c r="EP112" s="189"/>
      <c r="EQ112" s="189"/>
      <c r="ER112" s="189"/>
      <c r="ES112" s="189"/>
      <c r="ET112" s="189"/>
      <c r="EU112" s="189"/>
      <c r="EV112" s="189"/>
      <c r="EW112" s="189"/>
      <c r="EX112" s="189"/>
      <c r="EY112" s="189"/>
      <c r="EZ112" s="189"/>
      <c r="FA112" s="189"/>
      <c r="FB112" s="189"/>
      <c r="FC112" s="189"/>
      <c r="FD112" s="189"/>
      <c r="FE112" s="189"/>
      <c r="FF112" s="189"/>
      <c r="FG112" s="189"/>
    </row>
    <row r="113" spans="1:163" s="575" customFormat="1" ht="14.25" customHeight="1">
      <c r="A113" s="688"/>
      <c r="B113" s="666"/>
      <c r="C113" s="629" t="s">
        <v>200</v>
      </c>
      <c r="D113" s="538"/>
      <c r="E113" s="539"/>
      <c r="F113" s="540"/>
      <c r="G113" s="540"/>
      <c r="H113" s="520"/>
      <c r="I113" s="520"/>
      <c r="J113" s="519"/>
      <c r="K113" s="520"/>
      <c r="L113" s="520"/>
      <c r="M113" s="520"/>
      <c r="N113" s="520"/>
      <c r="O113" s="520"/>
      <c r="P113" s="520"/>
      <c r="Q113" s="520"/>
      <c r="R113" s="520"/>
      <c r="S113" s="520"/>
      <c r="T113" s="520"/>
      <c r="U113" s="520"/>
      <c r="V113" s="520"/>
      <c r="W113" s="520"/>
      <c r="X113" s="520"/>
      <c r="Y113" s="520"/>
      <c r="Z113" s="520"/>
      <c r="AA113" s="520"/>
      <c r="AB113" s="520"/>
      <c r="AC113" s="520"/>
      <c r="AD113" s="520"/>
      <c r="AE113" s="520"/>
      <c r="AF113" s="520"/>
      <c r="AG113" s="520"/>
      <c r="AH113" s="520"/>
      <c r="AI113" s="520"/>
      <c r="AJ113" s="520"/>
      <c r="AK113" s="520"/>
      <c r="AL113" s="520"/>
      <c r="AM113" s="520"/>
      <c r="AN113" s="520"/>
      <c r="AO113" s="520"/>
      <c r="AP113" s="520"/>
      <c r="AQ113" s="519"/>
      <c r="AR113" s="521"/>
      <c r="AS113" s="520"/>
      <c r="AT113" s="522"/>
      <c r="AU113" s="518"/>
      <c r="AV113" s="520"/>
      <c r="AW113" s="522"/>
      <c r="AX113" s="518"/>
      <c r="AY113" s="520"/>
      <c r="AZ113" s="520"/>
      <c r="BA113" s="520"/>
      <c r="BB113" s="520"/>
      <c r="BC113" s="519"/>
      <c r="BD113" s="521"/>
      <c r="BE113" s="520"/>
      <c r="BF113" s="522"/>
      <c r="BG113" s="518"/>
      <c r="BH113" s="520"/>
      <c r="BI113" s="520"/>
      <c r="BJ113" s="520"/>
      <c r="BK113" s="520"/>
      <c r="BL113" s="519"/>
      <c r="BM113" s="521"/>
      <c r="BN113" s="521"/>
      <c r="BO113" s="518"/>
      <c r="BP113" s="519"/>
      <c r="BQ113" s="305"/>
      <c r="BR113" s="274"/>
      <c r="BS113" s="264"/>
      <c r="BT113" s="264"/>
      <c r="BU113" s="264"/>
      <c r="BV113" s="264"/>
      <c r="BW113" s="264"/>
      <c r="BX113" s="274"/>
      <c r="BY113" s="264"/>
      <c r="BZ113" s="264"/>
      <c r="CA113" s="264"/>
      <c r="CB113" s="264"/>
      <c r="CC113" s="390"/>
      <c r="CD113" s="264"/>
      <c r="CE113" s="264"/>
      <c r="CF113" s="264"/>
      <c r="CG113" s="272"/>
      <c r="CH113" s="264"/>
      <c r="CI113" s="264"/>
      <c r="CJ113" s="390"/>
      <c r="CK113" s="390"/>
      <c r="CL113" s="189"/>
      <c r="CM113" s="189"/>
      <c r="CN113" s="189"/>
      <c r="CO113" s="189"/>
      <c r="CP113" s="189"/>
      <c r="CQ113" s="189"/>
      <c r="CR113" s="189"/>
      <c r="CS113" s="189"/>
      <c r="CT113" s="189"/>
      <c r="CU113" s="189"/>
      <c r="CV113" s="189"/>
      <c r="CW113" s="189"/>
      <c r="CX113" s="189"/>
      <c r="CY113" s="189"/>
      <c r="CZ113" s="189"/>
      <c r="DA113" s="189"/>
      <c r="DB113" s="189"/>
      <c r="DC113" s="189"/>
      <c r="DD113" s="189"/>
      <c r="DE113" s="189"/>
      <c r="DF113" s="189"/>
      <c r="DG113" s="189"/>
      <c r="DH113" s="189"/>
      <c r="DI113" s="189"/>
      <c r="DJ113" s="189"/>
      <c r="DK113" s="189"/>
      <c r="DL113" s="189"/>
      <c r="DM113" s="189"/>
      <c r="DN113" s="189"/>
      <c r="DO113" s="189"/>
      <c r="DP113" s="189"/>
      <c r="DQ113" s="189"/>
      <c r="DR113" s="189"/>
      <c r="DS113" s="189"/>
      <c r="DT113" s="189"/>
      <c r="DU113" s="189"/>
      <c r="DV113" s="189"/>
      <c r="DW113" s="189"/>
      <c r="DX113" s="189"/>
      <c r="DY113" s="189"/>
      <c r="DZ113" s="189"/>
      <c r="EA113" s="189"/>
      <c r="EB113" s="189"/>
      <c r="EC113" s="189"/>
      <c r="ED113" s="189"/>
      <c r="EE113" s="189"/>
      <c r="EF113" s="189"/>
      <c r="EG113" s="189"/>
      <c r="EH113" s="189"/>
      <c r="EI113" s="189"/>
      <c r="EJ113" s="189"/>
      <c r="EK113" s="189"/>
      <c r="EL113" s="189"/>
      <c r="EM113" s="189"/>
      <c r="EN113" s="189"/>
      <c r="EO113" s="189"/>
      <c r="EP113" s="189"/>
      <c r="EQ113" s="189"/>
      <c r="ER113" s="189"/>
      <c r="ES113" s="189"/>
      <c r="ET113" s="189"/>
      <c r="EU113" s="189"/>
      <c r="EV113" s="189"/>
      <c r="EW113" s="189"/>
      <c r="EX113" s="189"/>
      <c r="EY113" s="189"/>
      <c r="EZ113" s="189"/>
      <c r="FA113" s="189"/>
      <c r="FB113" s="189"/>
      <c r="FC113" s="189"/>
      <c r="FD113" s="189"/>
      <c r="FE113" s="189"/>
      <c r="FF113" s="189"/>
      <c r="FG113" s="189"/>
    </row>
    <row r="114" spans="1:89" s="189" customFormat="1" ht="27.75" customHeight="1">
      <c r="A114" s="537"/>
      <c r="B114" s="667"/>
      <c r="C114" s="630" t="s">
        <v>187</v>
      </c>
      <c r="D114" s="17"/>
      <c r="E114" s="5"/>
      <c r="F114" s="98"/>
      <c r="G114" s="5"/>
      <c r="H114" s="98"/>
      <c r="I114" s="98"/>
      <c r="J114" s="519"/>
      <c r="K114" s="520"/>
      <c r="L114" s="520"/>
      <c r="M114" s="520"/>
      <c r="N114" s="520"/>
      <c r="O114" s="520"/>
      <c r="P114" s="520"/>
      <c r="Q114" s="520"/>
      <c r="R114" s="520"/>
      <c r="S114" s="520"/>
      <c r="T114" s="520"/>
      <c r="U114" s="520"/>
      <c r="V114" s="520"/>
      <c r="W114" s="520"/>
      <c r="X114" s="520"/>
      <c r="Y114" s="520"/>
      <c r="Z114" s="520"/>
      <c r="AA114" s="520"/>
      <c r="AB114" s="520"/>
      <c r="AC114" s="520"/>
      <c r="AD114" s="520"/>
      <c r="AE114" s="520"/>
      <c r="AF114" s="520"/>
      <c r="AG114" s="520"/>
      <c r="AH114" s="520"/>
      <c r="AI114" s="520"/>
      <c r="AJ114" s="520"/>
      <c r="AK114" s="520"/>
      <c r="AL114" s="520"/>
      <c r="AM114" s="520"/>
      <c r="AN114" s="520"/>
      <c r="AO114" s="520"/>
      <c r="AP114" s="520"/>
      <c r="AQ114" s="519"/>
      <c r="AR114" s="521"/>
      <c r="AS114" s="520"/>
      <c r="AT114" s="522"/>
      <c r="AU114" s="518"/>
      <c r="AV114" s="520"/>
      <c r="AW114" s="522"/>
      <c r="AX114" s="518"/>
      <c r="AY114" s="520"/>
      <c r="AZ114" s="520"/>
      <c r="BA114" s="520"/>
      <c r="BB114" s="520"/>
      <c r="BC114" s="519"/>
      <c r="BD114" s="521"/>
      <c r="BE114" s="520"/>
      <c r="BF114" s="522"/>
      <c r="BG114" s="518"/>
      <c r="BH114" s="520"/>
      <c r="BI114" s="520"/>
      <c r="BJ114" s="520"/>
      <c r="BK114" s="520"/>
      <c r="BL114" s="519"/>
      <c r="BM114" s="521"/>
      <c r="BN114" s="521"/>
      <c r="BO114" s="518"/>
      <c r="BP114" s="519"/>
      <c r="BQ114" s="305"/>
      <c r="BR114" s="274"/>
      <c r="BS114" s="264"/>
      <c r="BT114" s="264"/>
      <c r="BU114" s="264"/>
      <c r="BV114" s="264"/>
      <c r="BW114" s="264"/>
      <c r="BX114" s="274"/>
      <c r="BY114" s="264"/>
      <c r="BZ114" s="264"/>
      <c r="CA114" s="264"/>
      <c r="CB114" s="264"/>
      <c r="CC114" s="264"/>
      <c r="CD114" s="264"/>
      <c r="CE114" s="264"/>
      <c r="CF114" s="264"/>
      <c r="CG114" s="272"/>
      <c r="CH114" s="264"/>
      <c r="CI114" s="264"/>
      <c r="CJ114" s="264"/>
      <c r="CK114" s="264"/>
    </row>
    <row r="115" spans="1:89" s="189" customFormat="1" ht="14.25" customHeight="1">
      <c r="A115" s="541">
        <v>1</v>
      </c>
      <c r="B115" s="645"/>
      <c r="C115" s="796" t="s">
        <v>196</v>
      </c>
      <c r="D115" s="796"/>
      <c r="E115" s="796"/>
      <c r="F115" s="796"/>
      <c r="G115" s="796"/>
      <c r="H115" s="796"/>
      <c r="I115" s="796"/>
      <c r="J115" s="519"/>
      <c r="K115" s="520"/>
      <c r="L115" s="520"/>
      <c r="M115" s="520"/>
      <c r="N115" s="520"/>
      <c r="O115" s="520"/>
      <c r="P115" s="520"/>
      <c r="Q115" s="520"/>
      <c r="R115" s="520"/>
      <c r="S115" s="520"/>
      <c r="T115" s="520"/>
      <c r="U115" s="520"/>
      <c r="V115" s="520"/>
      <c r="W115" s="520"/>
      <c r="X115" s="520"/>
      <c r="Y115" s="520"/>
      <c r="Z115" s="520"/>
      <c r="AA115" s="520"/>
      <c r="AB115" s="520"/>
      <c r="AC115" s="520"/>
      <c r="AD115" s="520"/>
      <c r="AE115" s="520"/>
      <c r="AF115" s="520"/>
      <c r="AG115" s="520"/>
      <c r="AH115" s="520"/>
      <c r="AI115" s="520"/>
      <c r="AJ115" s="520"/>
      <c r="AK115" s="520"/>
      <c r="AL115" s="520"/>
      <c r="AM115" s="520"/>
      <c r="AN115" s="520"/>
      <c r="AO115" s="520"/>
      <c r="AP115" s="520"/>
      <c r="AQ115" s="519"/>
      <c r="AR115" s="521"/>
      <c r="AS115" s="520"/>
      <c r="AT115" s="522"/>
      <c r="AU115" s="518"/>
      <c r="AV115" s="520"/>
      <c r="AW115" s="522"/>
      <c r="AX115" s="518"/>
      <c r="AY115" s="520"/>
      <c r="AZ115" s="520"/>
      <c r="BA115" s="520"/>
      <c r="BB115" s="520"/>
      <c r="BC115" s="519"/>
      <c r="BD115" s="521"/>
      <c r="BE115" s="520"/>
      <c r="BF115" s="522"/>
      <c r="BG115" s="518"/>
      <c r="BH115" s="520"/>
      <c r="BI115" s="520"/>
      <c r="BJ115" s="520"/>
      <c r="BK115" s="520"/>
      <c r="BL115" s="519"/>
      <c r="BM115" s="521"/>
      <c r="BN115" s="521"/>
      <c r="BO115" s="518"/>
      <c r="BP115" s="519"/>
      <c r="BQ115" s="305"/>
      <c r="BR115" s="274"/>
      <c r="BS115" s="264"/>
      <c r="BT115" s="264"/>
      <c r="BU115" s="264"/>
      <c r="BV115" s="264"/>
      <c r="BW115" s="264"/>
      <c r="BX115" s="274"/>
      <c r="BY115" s="264"/>
      <c r="BZ115" s="264"/>
      <c r="CA115" s="264"/>
      <c r="CB115" s="264"/>
      <c r="CC115" s="264"/>
      <c r="CD115" s="264"/>
      <c r="CE115" s="560"/>
      <c r="CF115" s="560"/>
      <c r="CG115" s="274"/>
      <c r="CH115" s="264"/>
      <c r="CI115" s="264"/>
      <c r="CJ115" s="523"/>
      <c r="CK115" s="523"/>
    </row>
    <row r="116" spans="1:89" s="189" customFormat="1" ht="14.25" customHeight="1">
      <c r="A116" s="541"/>
      <c r="B116" s="645" t="s">
        <v>224</v>
      </c>
      <c r="C116" s="595" t="s">
        <v>233</v>
      </c>
      <c r="D116" s="545"/>
      <c r="E116" s="545"/>
      <c r="F116" s="545"/>
      <c r="G116" s="545"/>
      <c r="H116" s="545"/>
      <c r="I116" s="545"/>
      <c r="J116" s="519"/>
      <c r="K116" s="520"/>
      <c r="L116" s="520"/>
      <c r="M116" s="520"/>
      <c r="N116" s="520"/>
      <c r="O116" s="520"/>
      <c r="P116" s="520"/>
      <c r="Q116" s="520"/>
      <c r="R116" s="520"/>
      <c r="S116" s="520"/>
      <c r="T116" s="520"/>
      <c r="U116" s="520"/>
      <c r="V116" s="520"/>
      <c r="W116" s="520"/>
      <c r="X116" s="520"/>
      <c r="Y116" s="520"/>
      <c r="Z116" s="520"/>
      <c r="AA116" s="520"/>
      <c r="AB116" s="520"/>
      <c r="AC116" s="520"/>
      <c r="AD116" s="520"/>
      <c r="AE116" s="520"/>
      <c r="AF116" s="520"/>
      <c r="AG116" s="520"/>
      <c r="AH116" s="520"/>
      <c r="AI116" s="520"/>
      <c r="AJ116" s="520"/>
      <c r="AK116" s="520"/>
      <c r="AL116" s="520"/>
      <c r="AM116" s="520"/>
      <c r="AN116" s="520"/>
      <c r="AO116" s="520"/>
      <c r="AP116" s="520"/>
      <c r="AQ116" s="519"/>
      <c r="AR116" s="521"/>
      <c r="AS116" s="520"/>
      <c r="AT116" s="522"/>
      <c r="AU116" s="518"/>
      <c r="AV116" s="520"/>
      <c r="AW116" s="522"/>
      <c r="AX116" s="518"/>
      <c r="AY116" s="520"/>
      <c r="AZ116" s="520"/>
      <c r="BA116" s="520"/>
      <c r="BB116" s="520"/>
      <c r="BC116" s="519"/>
      <c r="BD116" s="521"/>
      <c r="BE116" s="520"/>
      <c r="BF116" s="522"/>
      <c r="BG116" s="518"/>
      <c r="BH116" s="520"/>
      <c r="BI116" s="520"/>
      <c r="BJ116" s="520"/>
      <c r="BK116" s="520"/>
      <c r="BL116" s="519"/>
      <c r="BM116" s="521"/>
      <c r="BN116" s="521"/>
      <c r="BO116" s="518"/>
      <c r="BP116" s="519"/>
      <c r="BQ116" s="305"/>
      <c r="BR116" s="274"/>
      <c r="BS116" s="264"/>
      <c r="BT116" s="264"/>
      <c r="BU116" s="264"/>
      <c r="BV116" s="264"/>
      <c r="BW116" s="264"/>
      <c r="BX116" s="274"/>
      <c r="BY116" s="264"/>
      <c r="BZ116" s="264"/>
      <c r="CA116" s="264"/>
      <c r="CB116" s="264"/>
      <c r="CC116" s="264"/>
      <c r="CD116" s="264"/>
      <c r="CE116" s="560"/>
      <c r="CF116" s="560"/>
      <c r="CG116" s="274"/>
      <c r="CH116" s="264"/>
      <c r="CI116" s="264"/>
      <c r="CJ116" s="523"/>
      <c r="CK116" s="523"/>
    </row>
    <row r="117" spans="1:89" s="189" customFormat="1" ht="14.25" customHeight="1">
      <c r="A117" s="541">
        <v>2</v>
      </c>
      <c r="B117" s="645"/>
      <c r="C117" s="796" t="s">
        <v>197</v>
      </c>
      <c r="D117" s="796"/>
      <c r="E117" s="796"/>
      <c r="F117" s="796"/>
      <c r="G117" s="796"/>
      <c r="H117" s="796"/>
      <c r="I117" s="796"/>
      <c r="J117" s="519"/>
      <c r="K117" s="520"/>
      <c r="L117" s="520"/>
      <c r="M117" s="520"/>
      <c r="N117" s="520"/>
      <c r="O117" s="520"/>
      <c r="P117" s="520"/>
      <c r="Q117" s="520"/>
      <c r="R117" s="520"/>
      <c r="S117" s="520"/>
      <c r="T117" s="520"/>
      <c r="U117" s="520"/>
      <c r="V117" s="520"/>
      <c r="W117" s="520"/>
      <c r="X117" s="520"/>
      <c r="Y117" s="520"/>
      <c r="Z117" s="520"/>
      <c r="AA117" s="520"/>
      <c r="AB117" s="520"/>
      <c r="AC117" s="520"/>
      <c r="AD117" s="520"/>
      <c r="AE117" s="520"/>
      <c r="AF117" s="520"/>
      <c r="AG117" s="520"/>
      <c r="AH117" s="520"/>
      <c r="AI117" s="520"/>
      <c r="AJ117" s="520"/>
      <c r="AK117" s="520"/>
      <c r="AL117" s="520"/>
      <c r="AM117" s="520"/>
      <c r="AN117" s="520"/>
      <c r="AO117" s="520"/>
      <c r="AP117" s="520"/>
      <c r="AQ117" s="519"/>
      <c r="AR117" s="521"/>
      <c r="AS117" s="520"/>
      <c r="AT117" s="522"/>
      <c r="AU117" s="518"/>
      <c r="AV117" s="520"/>
      <c r="AW117" s="522"/>
      <c r="AX117" s="518"/>
      <c r="AY117" s="520"/>
      <c r="AZ117" s="520"/>
      <c r="BA117" s="520"/>
      <c r="BB117" s="520"/>
      <c r="BC117" s="519"/>
      <c r="BD117" s="521"/>
      <c r="BE117" s="520"/>
      <c r="BF117" s="522"/>
      <c r="BG117" s="518"/>
      <c r="BH117" s="520"/>
      <c r="BI117" s="520"/>
      <c r="BJ117" s="520"/>
      <c r="BK117" s="520"/>
      <c r="BL117" s="519"/>
      <c r="BM117" s="521"/>
      <c r="BN117" s="521"/>
      <c r="BO117" s="518"/>
      <c r="BP117" s="519"/>
      <c r="BQ117" s="305"/>
      <c r="BR117" s="274"/>
      <c r="BS117" s="264"/>
      <c r="BT117" s="264"/>
      <c r="BU117" s="264"/>
      <c r="BV117" s="264"/>
      <c r="BW117" s="264"/>
      <c r="BX117" s="274"/>
      <c r="BY117" s="264"/>
      <c r="BZ117" s="264"/>
      <c r="CA117" s="264"/>
      <c r="CB117" s="264"/>
      <c r="CC117" s="264"/>
      <c r="CD117" s="264"/>
      <c r="CE117" s="560"/>
      <c r="CF117" s="560"/>
      <c r="CG117" s="274"/>
      <c r="CH117" s="264"/>
      <c r="CI117" s="264"/>
      <c r="CJ117" s="523"/>
      <c r="CK117" s="523"/>
    </row>
    <row r="118" spans="1:89" s="189" customFormat="1" ht="14.25" customHeight="1">
      <c r="A118" s="601">
        <v>3</v>
      </c>
      <c r="B118" s="668"/>
      <c r="C118" s="796" t="s">
        <v>186</v>
      </c>
      <c r="D118" s="796"/>
      <c r="E118" s="796"/>
      <c r="F118" s="796"/>
      <c r="G118" s="796"/>
      <c r="H118" s="796"/>
      <c r="I118" s="796"/>
      <c r="J118" s="519"/>
      <c r="K118" s="520"/>
      <c r="L118" s="520"/>
      <c r="M118" s="520"/>
      <c r="N118" s="520"/>
      <c r="O118" s="520"/>
      <c r="P118" s="520"/>
      <c r="Q118" s="520"/>
      <c r="R118" s="520"/>
      <c r="S118" s="520"/>
      <c r="T118" s="520"/>
      <c r="U118" s="520"/>
      <c r="V118" s="520"/>
      <c r="W118" s="520"/>
      <c r="X118" s="520"/>
      <c r="Y118" s="520"/>
      <c r="Z118" s="520"/>
      <c r="AA118" s="520"/>
      <c r="AB118" s="520"/>
      <c r="AC118" s="520"/>
      <c r="AD118" s="520"/>
      <c r="AE118" s="520"/>
      <c r="AF118" s="520"/>
      <c r="AG118" s="520"/>
      <c r="AH118" s="520"/>
      <c r="AI118" s="520"/>
      <c r="AJ118" s="520"/>
      <c r="AK118" s="520"/>
      <c r="AL118" s="520"/>
      <c r="AM118" s="520"/>
      <c r="AN118" s="520"/>
      <c r="AO118" s="520"/>
      <c r="AP118" s="520"/>
      <c r="AQ118" s="519"/>
      <c r="AR118" s="521"/>
      <c r="AS118" s="520"/>
      <c r="AT118" s="522"/>
      <c r="AU118" s="518"/>
      <c r="AV118" s="520"/>
      <c r="AW118" s="522"/>
      <c r="AX118" s="518"/>
      <c r="AY118" s="520"/>
      <c r="AZ118" s="520"/>
      <c r="BA118" s="520"/>
      <c r="BB118" s="520"/>
      <c r="BC118" s="519"/>
      <c r="BD118" s="521"/>
      <c r="BE118" s="520"/>
      <c r="BF118" s="522"/>
      <c r="BG118" s="518"/>
      <c r="BH118" s="520"/>
      <c r="BI118" s="520"/>
      <c r="BJ118" s="520"/>
      <c r="BK118" s="520"/>
      <c r="BL118" s="519"/>
      <c r="BM118" s="521"/>
      <c r="BN118" s="521"/>
      <c r="BO118" s="518"/>
      <c r="BP118" s="519"/>
      <c r="BQ118" s="305"/>
      <c r="BR118" s="274"/>
      <c r="BS118" s="264"/>
      <c r="BT118" s="264"/>
      <c r="BU118" s="264"/>
      <c r="BV118" s="264"/>
      <c r="BW118" s="264"/>
      <c r="BX118" s="274"/>
      <c r="BY118" s="264"/>
      <c r="BZ118" s="264"/>
      <c r="CA118" s="264"/>
      <c r="CB118" s="264"/>
      <c r="CC118" s="264"/>
      <c r="CD118" s="264"/>
      <c r="CE118" s="560"/>
      <c r="CF118" s="560"/>
      <c r="CG118" s="274"/>
      <c r="CH118" s="264"/>
      <c r="CI118" s="264"/>
      <c r="CJ118" s="523"/>
      <c r="CK118" s="523"/>
    </row>
    <row r="119" spans="1:89" s="189" customFormat="1" ht="14.25" customHeight="1">
      <c r="A119" s="541"/>
      <c r="B119" s="647"/>
      <c r="C119" s="597"/>
      <c r="D119" s="597"/>
      <c r="E119" s="597"/>
      <c r="F119" s="597"/>
      <c r="G119" s="597"/>
      <c r="H119" s="553"/>
      <c r="I119" s="598"/>
      <c r="J119" s="519"/>
      <c r="K119" s="520"/>
      <c r="L119" s="520"/>
      <c r="M119" s="520"/>
      <c r="N119" s="520"/>
      <c r="O119" s="520"/>
      <c r="P119" s="520"/>
      <c r="Q119" s="520"/>
      <c r="R119" s="520"/>
      <c r="S119" s="520"/>
      <c r="T119" s="520"/>
      <c r="U119" s="520"/>
      <c r="V119" s="520"/>
      <c r="W119" s="520"/>
      <c r="X119" s="520"/>
      <c r="Y119" s="520"/>
      <c r="Z119" s="520"/>
      <c r="AA119" s="520"/>
      <c r="AB119" s="520"/>
      <c r="AC119" s="520"/>
      <c r="AD119" s="520"/>
      <c r="AE119" s="520"/>
      <c r="AF119" s="520"/>
      <c r="AG119" s="520"/>
      <c r="AH119" s="520"/>
      <c r="AI119" s="520"/>
      <c r="AJ119" s="520"/>
      <c r="AK119" s="520"/>
      <c r="AL119" s="520"/>
      <c r="AM119" s="520"/>
      <c r="AN119" s="520"/>
      <c r="AO119" s="520"/>
      <c r="AP119" s="520"/>
      <c r="AQ119" s="519"/>
      <c r="AR119" s="521"/>
      <c r="AS119" s="520"/>
      <c r="AT119" s="522"/>
      <c r="AU119" s="518"/>
      <c r="AV119" s="520"/>
      <c r="AW119" s="522"/>
      <c r="AX119" s="518"/>
      <c r="AY119" s="520"/>
      <c r="AZ119" s="520"/>
      <c r="BA119" s="520"/>
      <c r="BB119" s="520"/>
      <c r="BC119" s="519"/>
      <c r="BD119" s="521"/>
      <c r="BE119" s="520"/>
      <c r="BF119" s="522"/>
      <c r="BG119" s="518"/>
      <c r="BH119" s="520"/>
      <c r="BI119" s="520"/>
      <c r="BJ119" s="520"/>
      <c r="BK119" s="520"/>
      <c r="BL119" s="519"/>
      <c r="BM119" s="521"/>
      <c r="BN119" s="521"/>
      <c r="BO119" s="518"/>
      <c r="BP119" s="519"/>
      <c r="BQ119" s="305"/>
      <c r="BR119" s="274"/>
      <c r="BS119" s="264"/>
      <c r="BT119" s="264"/>
      <c r="BU119" s="264"/>
      <c r="BV119" s="264"/>
      <c r="BW119" s="264"/>
      <c r="BX119" s="274"/>
      <c r="BY119" s="264"/>
      <c r="BZ119" s="264"/>
      <c r="CA119" s="264"/>
      <c r="CB119" s="264"/>
      <c r="CC119" s="264"/>
      <c r="CD119" s="264"/>
      <c r="CE119" s="560"/>
      <c r="CF119" s="560"/>
      <c r="CG119" s="274"/>
      <c r="CH119" s="264"/>
      <c r="CI119" s="264"/>
      <c r="CJ119" s="523"/>
      <c r="CK119" s="523"/>
    </row>
    <row r="120" spans="1:89" s="189" customFormat="1" ht="14.25" customHeight="1">
      <c r="A120" s="675"/>
      <c r="B120" s="676"/>
      <c r="C120" s="597"/>
      <c r="D120" s="597"/>
      <c r="E120" s="597"/>
      <c r="F120" s="597"/>
      <c r="G120" s="597"/>
      <c r="H120" s="553"/>
      <c r="I120" s="598"/>
      <c r="J120" s="519"/>
      <c r="K120" s="520"/>
      <c r="L120" s="520"/>
      <c r="M120" s="520"/>
      <c r="N120" s="520"/>
      <c r="O120" s="520"/>
      <c r="P120" s="520"/>
      <c r="Q120" s="520"/>
      <c r="R120" s="520"/>
      <c r="S120" s="520"/>
      <c r="T120" s="520"/>
      <c r="U120" s="520"/>
      <c r="V120" s="520"/>
      <c r="W120" s="520"/>
      <c r="X120" s="520"/>
      <c r="Y120" s="520"/>
      <c r="Z120" s="520"/>
      <c r="AA120" s="520"/>
      <c r="AB120" s="520"/>
      <c r="AC120" s="520"/>
      <c r="AD120" s="520"/>
      <c r="AE120" s="520"/>
      <c r="AF120" s="520"/>
      <c r="AG120" s="520"/>
      <c r="AH120" s="520"/>
      <c r="AI120" s="520"/>
      <c r="AJ120" s="520"/>
      <c r="AK120" s="520"/>
      <c r="AL120" s="520"/>
      <c r="AM120" s="520"/>
      <c r="AN120" s="520"/>
      <c r="AO120" s="520"/>
      <c r="AP120" s="520"/>
      <c r="AQ120" s="519"/>
      <c r="AR120" s="521"/>
      <c r="AS120" s="520"/>
      <c r="AT120" s="522"/>
      <c r="AU120" s="518"/>
      <c r="AV120" s="520"/>
      <c r="AW120" s="522"/>
      <c r="AX120" s="518"/>
      <c r="AY120" s="520"/>
      <c r="AZ120" s="520"/>
      <c r="BA120" s="520"/>
      <c r="BB120" s="520"/>
      <c r="BC120" s="519"/>
      <c r="BD120" s="521"/>
      <c r="BE120" s="520"/>
      <c r="BF120" s="522"/>
      <c r="BG120" s="518"/>
      <c r="BH120" s="520"/>
      <c r="BI120" s="520"/>
      <c r="BJ120" s="520"/>
      <c r="BK120" s="520"/>
      <c r="BL120" s="519"/>
      <c r="BM120" s="521"/>
      <c r="BN120" s="521"/>
      <c r="BO120" s="518"/>
      <c r="BP120" s="519"/>
      <c r="BQ120" s="305"/>
      <c r="BR120" s="274"/>
      <c r="BS120" s="264"/>
      <c r="BT120" s="264"/>
      <c r="BU120" s="264"/>
      <c r="BV120" s="264"/>
      <c r="BW120" s="264"/>
      <c r="BX120" s="274"/>
      <c r="BY120" s="264"/>
      <c r="BZ120" s="264"/>
      <c r="CA120" s="264"/>
      <c r="CB120" s="264"/>
      <c r="CC120" s="264"/>
      <c r="CD120" s="264"/>
      <c r="CE120" s="560"/>
      <c r="CF120" s="560"/>
      <c r="CG120" s="274"/>
      <c r="CH120" s="264"/>
      <c r="CI120" s="264"/>
      <c r="CJ120" s="523"/>
      <c r="CK120" s="523"/>
    </row>
    <row r="121" spans="1:163" s="29" customFormat="1" ht="24.75" customHeight="1" collapsed="1">
      <c r="A121" s="689"/>
      <c r="B121" s="678"/>
      <c r="C121" s="631" t="s">
        <v>17</v>
      </c>
      <c r="D121" s="549"/>
      <c r="E121" s="549"/>
      <c r="F121" s="549"/>
      <c r="G121" s="549"/>
      <c r="H121" s="550"/>
      <c r="I121" s="90"/>
      <c r="J121" s="39"/>
      <c r="K121" s="98"/>
      <c r="L121" s="98"/>
      <c r="M121" s="98"/>
      <c r="N121" s="98"/>
      <c r="O121" s="98"/>
      <c r="P121" s="47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68"/>
      <c r="AR121" s="112"/>
      <c r="AS121" s="47"/>
      <c r="AT121" s="156"/>
      <c r="AU121" s="113"/>
      <c r="AV121" s="47"/>
      <c r="AW121" s="156"/>
      <c r="AX121" s="107"/>
      <c r="AY121" s="5"/>
      <c r="AZ121" s="98"/>
      <c r="BA121" s="98"/>
      <c r="BB121" s="98"/>
      <c r="BC121" s="39"/>
      <c r="BD121" s="10"/>
      <c r="BE121" s="5"/>
      <c r="BF121" s="8"/>
      <c r="BG121" s="19"/>
      <c r="BH121" s="5"/>
      <c r="BI121" s="5"/>
      <c r="BJ121" s="5"/>
      <c r="BK121" s="5"/>
      <c r="BL121" s="9"/>
      <c r="BM121" s="10"/>
      <c r="BN121" s="10"/>
      <c r="BO121" s="19"/>
      <c r="BP121" s="9"/>
      <c r="BQ121" s="308"/>
      <c r="BR121" s="241"/>
      <c r="BS121" s="215"/>
      <c r="BT121" s="215"/>
      <c r="BU121" s="215"/>
      <c r="BV121" s="215"/>
      <c r="BW121" s="215"/>
      <c r="BX121" s="241"/>
      <c r="BY121" s="215"/>
      <c r="BZ121" s="195"/>
      <c r="CA121" s="215"/>
      <c r="CB121" s="215"/>
      <c r="CC121" s="215"/>
      <c r="CD121" s="215"/>
      <c r="CE121" s="215"/>
      <c r="CF121" s="215"/>
      <c r="CG121" s="239"/>
      <c r="CH121" s="215"/>
      <c r="CI121" s="215"/>
      <c r="CJ121" s="215"/>
      <c r="CK121" s="215"/>
      <c r="CL121" s="189"/>
      <c r="CM121" s="189"/>
      <c r="CN121" s="189"/>
      <c r="CO121" s="189"/>
      <c r="CP121" s="189"/>
      <c r="CQ121" s="189"/>
      <c r="CR121" s="189"/>
      <c r="CS121" s="189"/>
      <c r="CT121" s="189"/>
      <c r="CU121" s="189"/>
      <c r="CV121" s="189"/>
      <c r="CW121" s="189"/>
      <c r="CX121" s="189"/>
      <c r="CY121" s="189"/>
      <c r="CZ121" s="189"/>
      <c r="DA121" s="189"/>
      <c r="DB121" s="189"/>
      <c r="DC121" s="189"/>
      <c r="DD121" s="189"/>
      <c r="DE121" s="189"/>
      <c r="DF121" s="189"/>
      <c r="DG121" s="189"/>
      <c r="DH121" s="189"/>
      <c r="DI121" s="189"/>
      <c r="DJ121" s="189"/>
      <c r="DK121" s="189"/>
      <c r="DL121" s="189"/>
      <c r="DM121" s="189"/>
      <c r="DN121" s="189"/>
      <c r="DO121" s="189"/>
      <c r="DP121" s="189"/>
      <c r="DQ121" s="189"/>
      <c r="DR121" s="189"/>
      <c r="DS121" s="189"/>
      <c r="DT121" s="189"/>
      <c r="DU121" s="189"/>
      <c r="DV121" s="189"/>
      <c r="DW121" s="189"/>
      <c r="DX121" s="189"/>
      <c r="DY121" s="189"/>
      <c r="DZ121" s="189"/>
      <c r="EA121" s="189"/>
      <c r="EB121" s="189"/>
      <c r="EC121" s="189"/>
      <c r="ED121" s="189"/>
      <c r="EE121" s="189"/>
      <c r="EF121" s="189"/>
      <c r="EG121" s="189"/>
      <c r="EH121" s="189"/>
      <c r="EI121" s="189"/>
      <c r="EJ121" s="189"/>
      <c r="EK121" s="189"/>
      <c r="EL121" s="189"/>
      <c r="EM121" s="189"/>
      <c r="EN121" s="189"/>
      <c r="EO121" s="189"/>
      <c r="EP121" s="189"/>
      <c r="EQ121" s="189"/>
      <c r="ER121" s="189"/>
      <c r="ES121" s="189"/>
      <c r="ET121" s="189"/>
      <c r="EU121" s="189"/>
      <c r="EV121" s="189"/>
      <c r="EW121" s="189"/>
      <c r="EX121" s="189"/>
      <c r="EY121" s="189"/>
      <c r="EZ121" s="189"/>
      <c r="FA121" s="189"/>
      <c r="FB121" s="189"/>
      <c r="FC121" s="189"/>
      <c r="FD121" s="189"/>
      <c r="FE121" s="189"/>
      <c r="FF121" s="189"/>
      <c r="FG121" s="189"/>
    </row>
    <row r="122" spans="1:89" s="189" customFormat="1" ht="12.75" customHeight="1">
      <c r="A122" s="532">
        <v>1</v>
      </c>
      <c r="B122" s="645" t="s">
        <v>206</v>
      </c>
      <c r="C122" s="632" t="s">
        <v>219</v>
      </c>
      <c r="D122" s="21" t="s">
        <v>112</v>
      </c>
      <c r="E122" s="191" t="s">
        <v>227</v>
      </c>
      <c r="F122" s="195">
        <v>3</v>
      </c>
      <c r="G122" s="195">
        <v>320</v>
      </c>
      <c r="H122" s="195">
        <f>F122*G122</f>
        <v>960</v>
      </c>
      <c r="I122" s="212"/>
      <c r="J122" s="197">
        <f>H122-I122</f>
        <v>960</v>
      </c>
      <c r="K122" s="198"/>
      <c r="L122" s="198"/>
      <c r="M122" s="198"/>
      <c r="N122" s="198"/>
      <c r="O122" s="198"/>
      <c r="P122" s="199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200"/>
      <c r="AR122" s="201">
        <f>F122-N122-AO122</f>
        <v>3</v>
      </c>
      <c r="AS122" s="199"/>
      <c r="AT122" s="204">
        <f>H122-P122-AQ122</f>
        <v>960</v>
      </c>
      <c r="AU122" s="203">
        <f>AR122</f>
        <v>3</v>
      </c>
      <c r="AV122" s="199"/>
      <c r="AW122" s="204">
        <f>AT122</f>
        <v>960</v>
      </c>
      <c r="AX122" s="205"/>
      <c r="AY122" s="195"/>
      <c r="AZ122" s="198"/>
      <c r="BA122" s="198"/>
      <c r="BB122" s="198"/>
      <c r="BC122" s="196"/>
      <c r="BD122" s="206">
        <f>AU122-BA122</f>
        <v>3</v>
      </c>
      <c r="BE122" s="195"/>
      <c r="BF122" s="207">
        <f>AW122-BC122</f>
        <v>960</v>
      </c>
      <c r="BG122" s="208"/>
      <c r="BH122" s="195"/>
      <c r="BI122" s="195"/>
      <c r="BJ122" s="195"/>
      <c r="BK122" s="195"/>
      <c r="BL122" s="197"/>
      <c r="BM122" s="206">
        <f>BD122-BJ122</f>
        <v>3</v>
      </c>
      <c r="BN122" s="206">
        <f>BM122</f>
        <v>3</v>
      </c>
      <c r="BO122" s="208"/>
      <c r="BP122" s="197"/>
      <c r="BQ122" s="306" t="s">
        <v>147</v>
      </c>
      <c r="BR122" s="208"/>
      <c r="BS122" s="195"/>
      <c r="BT122" s="195" t="s">
        <v>45</v>
      </c>
      <c r="BU122" s="195"/>
      <c r="BV122" s="195"/>
      <c r="BW122" s="195" t="s">
        <v>45</v>
      </c>
      <c r="BX122" s="208"/>
      <c r="BY122" s="195"/>
      <c r="BZ122" s="195"/>
      <c r="CA122" s="387"/>
      <c r="CB122" s="387"/>
      <c r="CC122" s="195"/>
      <c r="CD122" s="195"/>
      <c r="CE122" s="195"/>
      <c r="CF122" s="195"/>
      <c r="CG122" s="206"/>
      <c r="CH122" s="195"/>
      <c r="CI122" s="195"/>
      <c r="CJ122" s="195"/>
      <c r="CK122" s="195"/>
    </row>
    <row r="123" spans="1:89" s="189" customFormat="1" ht="25.5">
      <c r="A123" s="532">
        <v>2</v>
      </c>
      <c r="B123" s="669"/>
      <c r="C123" s="616" t="s">
        <v>145</v>
      </c>
      <c r="D123" s="133"/>
      <c r="E123" s="197" t="s">
        <v>11</v>
      </c>
      <c r="F123" s="197">
        <v>2</v>
      </c>
      <c r="G123" s="191">
        <v>35600</v>
      </c>
      <c r="H123" s="191">
        <f>F123*G123</f>
        <v>71200</v>
      </c>
      <c r="I123" s="212"/>
      <c r="J123" s="197">
        <f>H123-I123</f>
        <v>71200</v>
      </c>
      <c r="K123" s="198"/>
      <c r="L123" s="198"/>
      <c r="M123" s="198"/>
      <c r="N123" s="198"/>
      <c r="O123" s="198"/>
      <c r="P123" s="199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200"/>
      <c r="AR123" s="201">
        <f>F123-N123-AO123</f>
        <v>2</v>
      </c>
      <c r="AS123" s="199"/>
      <c r="AT123" s="204">
        <f>H123-P123-AQ123</f>
        <v>71200</v>
      </c>
      <c r="AU123" s="203">
        <f>AR123</f>
        <v>2</v>
      </c>
      <c r="AV123" s="199"/>
      <c r="AW123" s="204">
        <f>AT123</f>
        <v>71200</v>
      </c>
      <c r="AX123" s="205"/>
      <c r="AY123" s="195"/>
      <c r="AZ123" s="198"/>
      <c r="BA123" s="198"/>
      <c r="BB123" s="198"/>
      <c r="BC123" s="196"/>
      <c r="BD123" s="206">
        <f>AU123-BA123</f>
        <v>2</v>
      </c>
      <c r="BE123" s="195"/>
      <c r="BF123" s="207">
        <f>AW123-BC123</f>
        <v>71200</v>
      </c>
      <c r="BG123" s="208"/>
      <c r="BH123" s="195"/>
      <c r="BI123" s="195"/>
      <c r="BJ123" s="195"/>
      <c r="BK123" s="195"/>
      <c r="BL123" s="197"/>
      <c r="BM123" s="206">
        <f>BD123-BJ123</f>
        <v>2</v>
      </c>
      <c r="BN123" s="206">
        <f>BM123</f>
        <v>2</v>
      </c>
      <c r="BO123" s="208"/>
      <c r="BP123" s="197"/>
      <c r="BQ123" s="306">
        <f>BN123-BP123</f>
        <v>2</v>
      </c>
      <c r="BR123" s="208"/>
      <c r="BS123" s="195"/>
      <c r="BT123" s="195" t="s">
        <v>45</v>
      </c>
      <c r="BU123" s="195"/>
      <c r="BV123" s="195"/>
      <c r="BW123" s="195" t="s">
        <v>45</v>
      </c>
      <c r="BX123" s="208"/>
      <c r="BY123" s="195"/>
      <c r="BZ123" s="195"/>
      <c r="CA123" s="387"/>
      <c r="CB123" s="387"/>
      <c r="CC123" s="195"/>
      <c r="CD123" s="195"/>
      <c r="CE123" s="195"/>
      <c r="CF123" s="195"/>
      <c r="CG123" s="206"/>
      <c r="CH123" s="195"/>
      <c r="CI123" s="195"/>
      <c r="CJ123" s="195"/>
      <c r="CK123" s="195"/>
    </row>
    <row r="124" spans="1:89" s="189" customFormat="1" ht="25.5">
      <c r="A124" s="532">
        <v>3</v>
      </c>
      <c r="B124" s="669" t="s">
        <v>215</v>
      </c>
      <c r="C124" s="616" t="s">
        <v>171</v>
      </c>
      <c r="D124" s="21" t="s">
        <v>112</v>
      </c>
      <c r="E124" s="197" t="s">
        <v>10</v>
      </c>
      <c r="F124" s="197">
        <v>10</v>
      </c>
      <c r="G124" s="191">
        <v>10500</v>
      </c>
      <c r="H124" s="191">
        <f>F124*G124</f>
        <v>105000</v>
      </c>
      <c r="I124" s="212"/>
      <c r="J124" s="197">
        <f>H124-I124</f>
        <v>105000</v>
      </c>
      <c r="K124" s="198"/>
      <c r="L124" s="198"/>
      <c r="M124" s="198"/>
      <c r="N124" s="198"/>
      <c r="O124" s="198"/>
      <c r="P124" s="199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200"/>
      <c r="AR124" s="201">
        <f>F124-N124-AO124</f>
        <v>10</v>
      </c>
      <c r="AS124" s="199"/>
      <c r="AT124" s="204">
        <f>H124-P124-AQ124</f>
        <v>105000</v>
      </c>
      <c r="AU124" s="203">
        <f>AR124</f>
        <v>10</v>
      </c>
      <c r="AV124" s="199"/>
      <c r="AW124" s="204">
        <f>AT124</f>
        <v>105000</v>
      </c>
      <c r="AX124" s="205"/>
      <c r="AY124" s="195"/>
      <c r="AZ124" s="198"/>
      <c r="BA124" s="198"/>
      <c r="BB124" s="198"/>
      <c r="BC124" s="196"/>
      <c r="BD124" s="206">
        <f>AU124-BA124</f>
        <v>10</v>
      </c>
      <c r="BE124" s="195"/>
      <c r="BF124" s="207">
        <f>AW124-BC124</f>
        <v>105000</v>
      </c>
      <c r="BG124" s="208"/>
      <c r="BH124" s="195"/>
      <c r="BI124" s="195"/>
      <c r="BJ124" s="195"/>
      <c r="BK124" s="195"/>
      <c r="BL124" s="197"/>
      <c r="BM124" s="206">
        <f>BD124-BJ124</f>
        <v>10</v>
      </c>
      <c r="BN124" s="206">
        <f>BM124</f>
        <v>10</v>
      </c>
      <c r="BO124" s="208"/>
      <c r="BP124" s="197"/>
      <c r="BQ124" s="306">
        <v>21</v>
      </c>
      <c r="BR124" s="208"/>
      <c r="BS124" s="195"/>
      <c r="BT124" s="195" t="s">
        <v>45</v>
      </c>
      <c r="BU124" s="195"/>
      <c r="BV124" s="195"/>
      <c r="BW124" s="195" t="s">
        <v>45</v>
      </c>
      <c r="BX124" s="208"/>
      <c r="BY124" s="195"/>
      <c r="BZ124" s="195"/>
      <c r="CA124" s="387" t="s">
        <v>45</v>
      </c>
      <c r="CB124" s="195"/>
      <c r="CC124" s="387"/>
      <c r="CD124" s="195"/>
      <c r="CE124" s="195"/>
      <c r="CF124" s="195"/>
      <c r="CG124" s="206"/>
      <c r="CH124" s="195"/>
      <c r="CI124" s="195"/>
      <c r="CJ124" s="195"/>
      <c r="CK124" s="195"/>
    </row>
    <row r="125" spans="1:89" s="189" customFormat="1" ht="25.5">
      <c r="A125" s="532">
        <v>4</v>
      </c>
      <c r="B125" s="669" t="s">
        <v>215</v>
      </c>
      <c r="C125" s="616" t="s">
        <v>146</v>
      </c>
      <c r="D125" s="21" t="s">
        <v>112</v>
      </c>
      <c r="E125" s="197" t="s">
        <v>10</v>
      </c>
      <c r="F125" s="197">
        <v>2.8</v>
      </c>
      <c r="G125" s="191">
        <v>3800</v>
      </c>
      <c r="H125" s="191">
        <f>F125*G125</f>
        <v>10640</v>
      </c>
      <c r="I125" s="212"/>
      <c r="J125" s="197">
        <f>H125-I125</f>
        <v>10640</v>
      </c>
      <c r="K125" s="198"/>
      <c r="L125" s="198"/>
      <c r="M125" s="198"/>
      <c r="N125" s="198"/>
      <c r="O125" s="198"/>
      <c r="P125" s="199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200"/>
      <c r="AR125" s="201">
        <f>F125-N125-AO125</f>
        <v>2.8</v>
      </c>
      <c r="AS125" s="199"/>
      <c r="AT125" s="204">
        <f>H125-P125-AQ125</f>
        <v>10640</v>
      </c>
      <c r="AU125" s="203">
        <f>AR125</f>
        <v>2.8</v>
      </c>
      <c r="AV125" s="199"/>
      <c r="AW125" s="204">
        <f>AT125</f>
        <v>10640</v>
      </c>
      <c r="AX125" s="205"/>
      <c r="AY125" s="195"/>
      <c r="AZ125" s="198"/>
      <c r="BA125" s="198"/>
      <c r="BB125" s="198"/>
      <c r="BC125" s="196"/>
      <c r="BD125" s="206">
        <f>AU125-BA125</f>
        <v>2.8</v>
      </c>
      <c r="BE125" s="195"/>
      <c r="BF125" s="207">
        <f>AW125-BC125</f>
        <v>10640</v>
      </c>
      <c r="BG125" s="208"/>
      <c r="BH125" s="195"/>
      <c r="BI125" s="195"/>
      <c r="BJ125" s="195"/>
      <c r="BK125" s="195"/>
      <c r="BL125" s="197"/>
      <c r="BM125" s="206">
        <f>BD125-BJ125</f>
        <v>2.8</v>
      </c>
      <c r="BN125" s="206">
        <f>BM125</f>
        <v>2.8</v>
      </c>
      <c r="BO125" s="208"/>
      <c r="BP125" s="197"/>
      <c r="BQ125" s="306">
        <f>BN125-BP125</f>
        <v>2.8</v>
      </c>
      <c r="BR125" s="208"/>
      <c r="BS125" s="195"/>
      <c r="BT125" s="195" t="s">
        <v>45</v>
      </c>
      <c r="BU125" s="195"/>
      <c r="BV125" s="195"/>
      <c r="BW125" s="195" t="s">
        <v>45</v>
      </c>
      <c r="BX125" s="208"/>
      <c r="BY125" s="195"/>
      <c r="BZ125" s="195"/>
      <c r="CA125" s="195"/>
      <c r="CB125" s="387" t="s">
        <v>45</v>
      </c>
      <c r="CC125" s="387"/>
      <c r="CD125" s="195"/>
      <c r="CE125" s="195"/>
      <c r="CF125" s="195"/>
      <c r="CG125" s="206"/>
      <c r="CH125" s="195"/>
      <c r="CI125" s="195"/>
      <c r="CJ125" s="195"/>
      <c r="CK125" s="195"/>
    </row>
    <row r="126" spans="1:163" s="565" customFormat="1" ht="13.5" customHeight="1">
      <c r="A126" s="552">
        <v>5</v>
      </c>
      <c r="B126" s="645" t="s">
        <v>217</v>
      </c>
      <c r="C126" s="633" t="s">
        <v>148</v>
      </c>
      <c r="D126" s="21" t="s">
        <v>112</v>
      </c>
      <c r="E126" s="197" t="s">
        <v>172</v>
      </c>
      <c r="F126" s="262">
        <v>2526</v>
      </c>
      <c r="G126" s="259">
        <v>1607</v>
      </c>
      <c r="H126" s="259">
        <f>F126*G126</f>
        <v>4059282</v>
      </c>
      <c r="I126" s="295"/>
      <c r="J126" s="295" t="e">
        <f>SUM(#REF!)</f>
        <v>#REF!</v>
      </c>
      <c r="K126" s="265"/>
      <c r="L126" s="265"/>
      <c r="M126" s="265"/>
      <c r="N126" s="265"/>
      <c r="O126" s="265"/>
      <c r="P126" s="266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  <c r="AJ126" s="265"/>
      <c r="AK126" s="265"/>
      <c r="AL126" s="265"/>
      <c r="AM126" s="265"/>
      <c r="AN126" s="265"/>
      <c r="AO126" s="265"/>
      <c r="AP126" s="265"/>
      <c r="AQ126" s="267"/>
      <c r="AR126" s="268">
        <f>F126-N126-AO126</f>
        <v>2526</v>
      </c>
      <c r="AS126" s="266"/>
      <c r="AT126" s="297">
        <f>H126-P126-AQ126</f>
        <v>4059282</v>
      </c>
      <c r="AU126" s="270">
        <f>AR126</f>
        <v>2526</v>
      </c>
      <c r="AV126" s="266"/>
      <c r="AW126" s="297">
        <f>AT126</f>
        <v>4059282</v>
      </c>
      <c r="AX126" s="271"/>
      <c r="AY126" s="264"/>
      <c r="AZ126" s="265"/>
      <c r="BA126" s="265"/>
      <c r="BB126" s="265"/>
      <c r="BC126" s="263"/>
      <c r="BD126" s="272"/>
      <c r="BE126" s="264"/>
      <c r="BF126" s="273">
        <f>AW126-BC126</f>
        <v>4059282</v>
      </c>
      <c r="BG126" s="274"/>
      <c r="BH126" s="264"/>
      <c r="BI126" s="264"/>
      <c r="BJ126" s="264"/>
      <c r="BK126" s="264"/>
      <c r="BL126" s="262"/>
      <c r="BM126" s="272"/>
      <c r="BN126" s="272">
        <v>2526</v>
      </c>
      <c r="BO126" s="274"/>
      <c r="BP126" s="262"/>
      <c r="BQ126" s="305">
        <f>BN126-BP126</f>
        <v>2526</v>
      </c>
      <c r="BR126" s="274"/>
      <c r="BS126" s="264"/>
      <c r="BT126" s="264" t="s">
        <v>45</v>
      </c>
      <c r="BU126" s="264"/>
      <c r="BV126" s="264"/>
      <c r="BW126" s="264" t="s">
        <v>45</v>
      </c>
      <c r="BX126" s="274"/>
      <c r="BY126" s="264"/>
      <c r="BZ126" s="264"/>
      <c r="CA126" s="390" t="s">
        <v>45</v>
      </c>
      <c r="CB126" s="390" t="s">
        <v>45</v>
      </c>
      <c r="CC126" s="390"/>
      <c r="CD126" s="264"/>
      <c r="CE126" s="264"/>
      <c r="CF126" s="264"/>
      <c r="CG126" s="272"/>
      <c r="CH126" s="264"/>
      <c r="CI126" s="264"/>
      <c r="CJ126" s="264"/>
      <c r="CK126" s="264"/>
      <c r="CL126" s="190"/>
      <c r="CM126" s="190"/>
      <c r="CN126" s="190"/>
      <c r="CO126" s="190"/>
      <c r="CP126" s="190"/>
      <c r="CQ126" s="190"/>
      <c r="CR126" s="190"/>
      <c r="CS126" s="190"/>
      <c r="CT126" s="190"/>
      <c r="CU126" s="190"/>
      <c r="CV126" s="190"/>
      <c r="CW126" s="190"/>
      <c r="CX126" s="190"/>
      <c r="CY126" s="190"/>
      <c r="CZ126" s="190"/>
      <c r="DA126" s="190"/>
      <c r="DB126" s="190"/>
      <c r="DC126" s="190"/>
      <c r="DD126" s="190"/>
      <c r="DE126" s="190"/>
      <c r="DF126" s="190"/>
      <c r="DG126" s="190"/>
      <c r="DH126" s="190"/>
      <c r="DI126" s="190"/>
      <c r="DJ126" s="190"/>
      <c r="DK126" s="190"/>
      <c r="DL126" s="190"/>
      <c r="DM126" s="190"/>
      <c r="DN126" s="190"/>
      <c r="DO126" s="190"/>
      <c r="DP126" s="190"/>
      <c r="DQ126" s="190"/>
      <c r="DR126" s="190"/>
      <c r="DS126" s="190"/>
      <c r="DT126" s="190"/>
      <c r="DU126" s="190"/>
      <c r="DV126" s="190"/>
      <c r="DW126" s="190"/>
      <c r="DX126" s="190"/>
      <c r="DY126" s="190"/>
      <c r="DZ126" s="190"/>
      <c r="EA126" s="190"/>
      <c r="EB126" s="190"/>
      <c r="EC126" s="190"/>
      <c r="ED126" s="190"/>
      <c r="EE126" s="190"/>
      <c r="EF126" s="190"/>
      <c r="EG126" s="190"/>
      <c r="EH126" s="190"/>
      <c r="EI126" s="190"/>
      <c r="EJ126" s="190"/>
      <c r="EK126" s="190"/>
      <c r="EL126" s="190"/>
      <c r="EM126" s="190"/>
      <c r="EN126" s="190"/>
      <c r="EO126" s="190"/>
      <c r="EP126" s="190"/>
      <c r="EQ126" s="190"/>
      <c r="ER126" s="190"/>
      <c r="ES126" s="190"/>
      <c r="ET126" s="190"/>
      <c r="EU126" s="190"/>
      <c r="EV126" s="190"/>
      <c r="EW126" s="190"/>
      <c r="EX126" s="190"/>
      <c r="EY126" s="190"/>
      <c r="EZ126" s="190"/>
      <c r="FA126" s="190"/>
      <c r="FB126" s="190"/>
      <c r="FC126" s="190"/>
      <c r="FD126" s="190"/>
      <c r="FE126" s="190"/>
      <c r="FF126" s="190"/>
      <c r="FG126" s="190"/>
    </row>
    <row r="127" spans="1:89" s="189" customFormat="1" ht="13.5" customHeight="1">
      <c r="A127" s="536"/>
      <c r="B127" s="647"/>
      <c r="C127" s="634" t="s">
        <v>128</v>
      </c>
      <c r="D127" s="506"/>
      <c r="E127" s="196"/>
      <c r="F127" s="196"/>
      <c r="G127" s="191"/>
      <c r="H127" s="259">
        <f aca="true" t="shared" si="87" ref="H127:AQ127">H128+H130</f>
        <v>338131</v>
      </c>
      <c r="I127" s="259">
        <f t="shared" si="87"/>
        <v>0</v>
      </c>
      <c r="J127" s="259">
        <f t="shared" si="87"/>
        <v>338131</v>
      </c>
      <c r="K127" s="259">
        <f t="shared" si="87"/>
        <v>0</v>
      </c>
      <c r="L127" s="259">
        <f t="shared" si="87"/>
        <v>0</v>
      </c>
      <c r="M127" s="259">
        <f t="shared" si="87"/>
        <v>0</v>
      </c>
      <c r="N127" s="259">
        <f t="shared" si="87"/>
        <v>0</v>
      </c>
      <c r="O127" s="259">
        <f t="shared" si="87"/>
        <v>0</v>
      </c>
      <c r="P127" s="259">
        <f t="shared" si="87"/>
        <v>0</v>
      </c>
      <c r="Q127" s="259">
        <f t="shared" si="87"/>
        <v>0</v>
      </c>
      <c r="R127" s="259">
        <f t="shared" si="87"/>
        <v>0</v>
      </c>
      <c r="S127" s="259">
        <f t="shared" si="87"/>
        <v>0</v>
      </c>
      <c r="T127" s="259">
        <f t="shared" si="87"/>
        <v>0</v>
      </c>
      <c r="U127" s="259">
        <f t="shared" si="87"/>
        <v>0</v>
      </c>
      <c r="V127" s="259">
        <f t="shared" si="87"/>
        <v>0</v>
      </c>
      <c r="W127" s="259">
        <f t="shared" si="87"/>
        <v>0</v>
      </c>
      <c r="X127" s="259">
        <f t="shared" si="87"/>
        <v>0</v>
      </c>
      <c r="Y127" s="259">
        <f t="shared" si="87"/>
        <v>0</v>
      </c>
      <c r="Z127" s="259">
        <f t="shared" si="87"/>
        <v>0</v>
      </c>
      <c r="AA127" s="259">
        <f t="shared" si="87"/>
        <v>0</v>
      </c>
      <c r="AB127" s="259">
        <f t="shared" si="87"/>
        <v>0</v>
      </c>
      <c r="AC127" s="259">
        <f t="shared" si="87"/>
        <v>0</v>
      </c>
      <c r="AD127" s="259">
        <f t="shared" si="87"/>
        <v>0</v>
      </c>
      <c r="AE127" s="259">
        <f t="shared" si="87"/>
        <v>0</v>
      </c>
      <c r="AF127" s="259">
        <f t="shared" si="87"/>
        <v>0</v>
      </c>
      <c r="AG127" s="259">
        <f t="shared" si="87"/>
        <v>0</v>
      </c>
      <c r="AH127" s="259">
        <f t="shared" si="87"/>
        <v>0</v>
      </c>
      <c r="AI127" s="259">
        <f t="shared" si="87"/>
        <v>0</v>
      </c>
      <c r="AJ127" s="259">
        <f t="shared" si="87"/>
        <v>0</v>
      </c>
      <c r="AK127" s="259">
        <f t="shared" si="87"/>
        <v>0</v>
      </c>
      <c r="AL127" s="259">
        <f t="shared" si="87"/>
        <v>0</v>
      </c>
      <c r="AM127" s="259">
        <f t="shared" si="87"/>
        <v>0</v>
      </c>
      <c r="AN127" s="259">
        <f t="shared" si="87"/>
        <v>0</v>
      </c>
      <c r="AO127" s="259">
        <f t="shared" si="87"/>
        <v>0</v>
      </c>
      <c r="AP127" s="259">
        <f t="shared" si="87"/>
        <v>0</v>
      </c>
      <c r="AQ127" s="295">
        <f t="shared" si="87"/>
        <v>0</v>
      </c>
      <c r="AR127" s="260"/>
      <c r="AS127" s="259"/>
      <c r="AT127" s="269">
        <f>AT128+AT130</f>
        <v>338131</v>
      </c>
      <c r="AU127" s="261"/>
      <c r="AV127" s="259"/>
      <c r="AW127" s="269">
        <f aca="true" t="shared" si="88" ref="AW127:BC127">AW128+AW130</f>
        <v>338131</v>
      </c>
      <c r="AX127" s="261">
        <f t="shared" si="88"/>
        <v>0</v>
      </c>
      <c r="AY127" s="259">
        <f t="shared" si="88"/>
        <v>0</v>
      </c>
      <c r="AZ127" s="259">
        <f t="shared" si="88"/>
        <v>0</v>
      </c>
      <c r="BA127" s="295">
        <f t="shared" si="88"/>
        <v>0</v>
      </c>
      <c r="BB127" s="259">
        <f t="shared" si="88"/>
        <v>0</v>
      </c>
      <c r="BC127" s="296">
        <f t="shared" si="88"/>
        <v>0</v>
      </c>
      <c r="BD127" s="260"/>
      <c r="BE127" s="259"/>
      <c r="BF127" s="269">
        <f aca="true" t="shared" si="89" ref="BF127:BN127">BF128+BF130</f>
        <v>338131</v>
      </c>
      <c r="BG127" s="261">
        <f t="shared" si="89"/>
        <v>0</v>
      </c>
      <c r="BH127" s="259">
        <f t="shared" si="89"/>
        <v>0</v>
      </c>
      <c r="BI127" s="259">
        <f t="shared" si="89"/>
        <v>0</v>
      </c>
      <c r="BJ127" s="259">
        <f t="shared" si="89"/>
        <v>0</v>
      </c>
      <c r="BK127" s="259">
        <f t="shared" si="89"/>
        <v>0</v>
      </c>
      <c r="BL127" s="295">
        <f t="shared" si="89"/>
        <v>0</v>
      </c>
      <c r="BM127" s="260">
        <f t="shared" si="89"/>
        <v>2191</v>
      </c>
      <c r="BN127" s="260">
        <f t="shared" si="89"/>
        <v>2191</v>
      </c>
      <c r="BO127" s="261"/>
      <c r="BP127" s="295">
        <f>BP128+BP130</f>
        <v>0</v>
      </c>
      <c r="BQ127" s="309" t="s">
        <v>45</v>
      </c>
      <c r="BR127" s="261" t="s">
        <v>45</v>
      </c>
      <c r="BS127" s="259" t="s">
        <v>45</v>
      </c>
      <c r="BT127" s="259" t="s">
        <v>45</v>
      </c>
      <c r="BU127" s="259" t="s">
        <v>45</v>
      </c>
      <c r="BV127" s="259" t="s">
        <v>45</v>
      </c>
      <c r="BW127" s="259" t="s">
        <v>45</v>
      </c>
      <c r="BX127" s="261" t="s">
        <v>45</v>
      </c>
      <c r="BY127" s="259" t="s">
        <v>45</v>
      </c>
      <c r="BZ127" s="259"/>
      <c r="CA127" s="259" t="s">
        <v>45</v>
      </c>
      <c r="CB127" s="259" t="s">
        <v>45</v>
      </c>
      <c r="CC127" s="259" t="s">
        <v>45</v>
      </c>
      <c r="CD127" s="259" t="s">
        <v>45</v>
      </c>
      <c r="CE127" s="259" t="s">
        <v>45</v>
      </c>
      <c r="CF127" s="259" t="s">
        <v>45</v>
      </c>
      <c r="CG127" s="260" t="s">
        <v>45</v>
      </c>
      <c r="CH127" s="259" t="s">
        <v>45</v>
      </c>
      <c r="CI127" s="259"/>
      <c r="CJ127" s="259"/>
      <c r="CK127" s="259"/>
    </row>
    <row r="128" spans="1:163" s="576" customFormat="1" ht="12.75">
      <c r="A128" s="552">
        <v>1</v>
      </c>
      <c r="B128" s="647"/>
      <c r="C128" s="632" t="s">
        <v>144</v>
      </c>
      <c r="D128" s="21" t="s">
        <v>112</v>
      </c>
      <c r="E128" s="197" t="str">
        <f>E129</f>
        <v>м2</v>
      </c>
      <c r="F128" s="197">
        <f>F129</f>
        <v>151</v>
      </c>
      <c r="G128" s="191">
        <f>H128/F128</f>
        <v>469</v>
      </c>
      <c r="H128" s="259">
        <f aca="true" t="shared" si="90" ref="H128:M128">SUM(H129:H129)</f>
        <v>70819</v>
      </c>
      <c r="I128" s="259">
        <f t="shared" si="90"/>
        <v>0</v>
      </c>
      <c r="J128" s="259">
        <f t="shared" si="90"/>
        <v>70819</v>
      </c>
      <c r="K128" s="259">
        <f t="shared" si="90"/>
        <v>0</v>
      </c>
      <c r="L128" s="259">
        <f t="shared" si="90"/>
        <v>0</v>
      </c>
      <c r="M128" s="259">
        <f t="shared" si="90"/>
        <v>0</v>
      </c>
      <c r="N128" s="259"/>
      <c r="O128" s="259"/>
      <c r="P128" s="259">
        <f aca="true" t="shared" si="91" ref="P128:AK128">SUM(P129:P129)</f>
        <v>0</v>
      </c>
      <c r="Q128" s="259">
        <f t="shared" si="91"/>
        <v>0</v>
      </c>
      <c r="R128" s="259">
        <f t="shared" si="91"/>
        <v>0</v>
      </c>
      <c r="S128" s="259">
        <f t="shared" si="91"/>
        <v>0</v>
      </c>
      <c r="T128" s="259">
        <f t="shared" si="91"/>
        <v>0</v>
      </c>
      <c r="U128" s="259">
        <f t="shared" si="91"/>
        <v>0</v>
      </c>
      <c r="V128" s="259">
        <f t="shared" si="91"/>
        <v>0</v>
      </c>
      <c r="W128" s="259">
        <f t="shared" si="91"/>
        <v>0</v>
      </c>
      <c r="X128" s="259">
        <f t="shared" si="91"/>
        <v>0</v>
      </c>
      <c r="Y128" s="259">
        <f t="shared" si="91"/>
        <v>0</v>
      </c>
      <c r="Z128" s="259">
        <f t="shared" si="91"/>
        <v>0</v>
      </c>
      <c r="AA128" s="259">
        <f t="shared" si="91"/>
        <v>0</v>
      </c>
      <c r="AB128" s="259">
        <f t="shared" si="91"/>
        <v>0</v>
      </c>
      <c r="AC128" s="259">
        <f t="shared" si="91"/>
        <v>0</v>
      </c>
      <c r="AD128" s="259">
        <f t="shared" si="91"/>
        <v>0</v>
      </c>
      <c r="AE128" s="259">
        <f t="shared" si="91"/>
        <v>0</v>
      </c>
      <c r="AF128" s="259">
        <f t="shared" si="91"/>
        <v>0</v>
      </c>
      <c r="AG128" s="259">
        <f t="shared" si="91"/>
        <v>0</v>
      </c>
      <c r="AH128" s="259">
        <f t="shared" si="91"/>
        <v>0</v>
      </c>
      <c r="AI128" s="259">
        <f t="shared" si="91"/>
        <v>0</v>
      </c>
      <c r="AJ128" s="259">
        <f t="shared" si="91"/>
        <v>0</v>
      </c>
      <c r="AK128" s="259">
        <f t="shared" si="91"/>
        <v>0</v>
      </c>
      <c r="AL128" s="259"/>
      <c r="AM128" s="259"/>
      <c r="AN128" s="259">
        <f>SUM(AN129:AN129)</f>
        <v>0</v>
      </c>
      <c r="AO128" s="259"/>
      <c r="AP128" s="259"/>
      <c r="AQ128" s="295">
        <f>SUM(AQ129:AQ129)</f>
        <v>0</v>
      </c>
      <c r="AR128" s="260"/>
      <c r="AS128" s="259"/>
      <c r="AT128" s="269">
        <f>SUM(AT129:AT129)</f>
        <v>70819</v>
      </c>
      <c r="AU128" s="261"/>
      <c r="AV128" s="259"/>
      <c r="AW128" s="269">
        <f aca="true" t="shared" si="92" ref="AW128:BC128">SUM(AW129:AW129)</f>
        <v>70819</v>
      </c>
      <c r="AX128" s="298">
        <f t="shared" si="92"/>
        <v>0</v>
      </c>
      <c r="AY128" s="269">
        <f t="shared" si="92"/>
        <v>0</v>
      </c>
      <c r="AZ128" s="269">
        <f t="shared" si="92"/>
        <v>0</v>
      </c>
      <c r="BA128" s="295">
        <f t="shared" si="92"/>
        <v>0</v>
      </c>
      <c r="BB128" s="259">
        <f t="shared" si="92"/>
        <v>0</v>
      </c>
      <c r="BC128" s="296">
        <f t="shared" si="92"/>
        <v>0</v>
      </c>
      <c r="BD128" s="260"/>
      <c r="BE128" s="259"/>
      <c r="BF128" s="269">
        <f aca="true" t="shared" si="93" ref="BF128:BP128">SUM(BF129:BF129)</f>
        <v>70819</v>
      </c>
      <c r="BG128" s="261">
        <f t="shared" si="93"/>
        <v>0</v>
      </c>
      <c r="BH128" s="259">
        <f t="shared" si="93"/>
        <v>0</v>
      </c>
      <c r="BI128" s="259">
        <f t="shared" si="93"/>
        <v>0</v>
      </c>
      <c r="BJ128" s="259">
        <f t="shared" si="93"/>
        <v>0</v>
      </c>
      <c r="BK128" s="259">
        <f t="shared" si="93"/>
        <v>0</v>
      </c>
      <c r="BL128" s="295">
        <f t="shared" si="93"/>
        <v>0</v>
      </c>
      <c r="BM128" s="260">
        <f t="shared" si="93"/>
        <v>151</v>
      </c>
      <c r="BN128" s="260">
        <f t="shared" si="93"/>
        <v>151</v>
      </c>
      <c r="BO128" s="296">
        <f t="shared" si="93"/>
        <v>0</v>
      </c>
      <c r="BP128" s="296">
        <f t="shared" si="93"/>
        <v>0</v>
      </c>
      <c r="BQ128" s="309">
        <v>607.5</v>
      </c>
      <c r="BR128" s="261" t="s">
        <v>45</v>
      </c>
      <c r="BS128" s="259" t="s">
        <v>45</v>
      </c>
      <c r="BT128" s="259" t="s">
        <v>45</v>
      </c>
      <c r="BU128" s="259" t="s">
        <v>45</v>
      </c>
      <c r="BV128" s="259" t="s">
        <v>45</v>
      </c>
      <c r="BW128" s="259" t="s">
        <v>45</v>
      </c>
      <c r="BX128" s="261" t="s">
        <v>45</v>
      </c>
      <c r="BY128" s="259" t="s">
        <v>45</v>
      </c>
      <c r="BZ128" s="259"/>
      <c r="CA128" s="259" t="s">
        <v>45</v>
      </c>
      <c r="CB128" s="259" t="s">
        <v>45</v>
      </c>
      <c r="CC128" s="259" t="s">
        <v>45</v>
      </c>
      <c r="CD128" s="259" t="s">
        <v>45</v>
      </c>
      <c r="CE128" s="259" t="s">
        <v>45</v>
      </c>
      <c r="CF128" s="259" t="s">
        <v>45</v>
      </c>
      <c r="CG128" s="260" t="s">
        <v>45</v>
      </c>
      <c r="CH128" s="259" t="s">
        <v>45</v>
      </c>
      <c r="CI128" s="259"/>
      <c r="CJ128" s="259"/>
      <c r="CK128" s="259"/>
      <c r="CL128" s="189"/>
      <c r="CM128" s="189"/>
      <c r="CN128" s="189"/>
      <c r="CO128" s="189"/>
      <c r="CP128" s="189"/>
      <c r="CQ128" s="189"/>
      <c r="CR128" s="189"/>
      <c r="CS128" s="189"/>
      <c r="CT128" s="189"/>
      <c r="CU128" s="189"/>
      <c r="CV128" s="189"/>
      <c r="CW128" s="189"/>
      <c r="CX128" s="189"/>
      <c r="CY128" s="189"/>
      <c r="CZ128" s="189"/>
      <c r="DA128" s="189"/>
      <c r="DB128" s="189"/>
      <c r="DC128" s="189"/>
      <c r="DD128" s="189"/>
      <c r="DE128" s="189"/>
      <c r="DF128" s="189"/>
      <c r="DG128" s="189"/>
      <c r="DH128" s="189"/>
      <c r="DI128" s="189"/>
      <c r="DJ128" s="189"/>
      <c r="DK128" s="189"/>
      <c r="DL128" s="189"/>
      <c r="DM128" s="189"/>
      <c r="DN128" s="189"/>
      <c r="DO128" s="189"/>
      <c r="DP128" s="189"/>
      <c r="DQ128" s="189"/>
      <c r="DR128" s="189"/>
      <c r="DS128" s="189"/>
      <c r="DT128" s="189"/>
      <c r="DU128" s="189"/>
      <c r="DV128" s="189"/>
      <c r="DW128" s="189"/>
      <c r="DX128" s="189"/>
      <c r="DY128" s="189"/>
      <c r="DZ128" s="189"/>
      <c r="EA128" s="189"/>
      <c r="EB128" s="189"/>
      <c r="EC128" s="189"/>
      <c r="ED128" s="189"/>
      <c r="EE128" s="189"/>
      <c r="EF128" s="189"/>
      <c r="EG128" s="189"/>
      <c r="EH128" s="189"/>
      <c r="EI128" s="189"/>
      <c r="EJ128" s="189"/>
      <c r="EK128" s="189"/>
      <c r="EL128" s="189"/>
      <c r="EM128" s="189"/>
      <c r="EN128" s="189"/>
      <c r="EO128" s="189"/>
      <c r="EP128" s="189"/>
      <c r="EQ128" s="189"/>
      <c r="ER128" s="189"/>
      <c r="ES128" s="189"/>
      <c r="ET128" s="189"/>
      <c r="EU128" s="189"/>
      <c r="EV128" s="189"/>
      <c r="EW128" s="189"/>
      <c r="EX128" s="189"/>
      <c r="EY128" s="189"/>
      <c r="EZ128" s="189"/>
      <c r="FA128" s="189"/>
      <c r="FB128" s="189"/>
      <c r="FC128" s="189"/>
      <c r="FD128" s="189"/>
      <c r="FE128" s="189"/>
      <c r="FF128" s="189"/>
      <c r="FG128" s="189"/>
    </row>
    <row r="129" spans="1:163" s="29" customFormat="1" ht="12.75" customHeight="1">
      <c r="A129" s="566">
        <v>2</v>
      </c>
      <c r="B129" s="797" t="s">
        <v>207</v>
      </c>
      <c r="C129" s="635" t="s">
        <v>149</v>
      </c>
      <c r="D129" s="145"/>
      <c r="E129" s="231" t="s">
        <v>10</v>
      </c>
      <c r="F129" s="231">
        <v>151</v>
      </c>
      <c r="G129" s="192">
        <v>469</v>
      </c>
      <c r="H129" s="192">
        <f>F129*G129</f>
        <v>70819</v>
      </c>
      <c r="I129" s="232"/>
      <c r="J129" s="231">
        <f>H129-I129</f>
        <v>70819</v>
      </c>
      <c r="K129" s="244"/>
      <c r="L129" s="244"/>
      <c r="M129" s="244"/>
      <c r="N129" s="244"/>
      <c r="O129" s="244"/>
      <c r="P129" s="23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  <c r="AJ129" s="244"/>
      <c r="AK129" s="244"/>
      <c r="AL129" s="244"/>
      <c r="AM129" s="244"/>
      <c r="AN129" s="244"/>
      <c r="AO129" s="244"/>
      <c r="AP129" s="244"/>
      <c r="AQ129" s="245"/>
      <c r="AR129" s="233">
        <f>F129-N129-AO129</f>
        <v>151</v>
      </c>
      <c r="AS129" s="234">
        <f>AT129/AR129</f>
        <v>469</v>
      </c>
      <c r="AT129" s="237">
        <f>H129-P129-AQ129</f>
        <v>70819</v>
      </c>
      <c r="AU129" s="236">
        <f>AR129</f>
        <v>151</v>
      </c>
      <c r="AV129" s="234">
        <f>AS129</f>
        <v>469</v>
      </c>
      <c r="AW129" s="237">
        <f>AT129</f>
        <v>70819</v>
      </c>
      <c r="AX129" s="246"/>
      <c r="AY129" s="215"/>
      <c r="AZ129" s="244"/>
      <c r="BA129" s="243"/>
      <c r="BB129" s="244"/>
      <c r="BC129" s="249"/>
      <c r="BD129" s="239">
        <f>AU129-BA129</f>
        <v>151</v>
      </c>
      <c r="BE129" s="215">
        <f>AV129-BB129</f>
        <v>469</v>
      </c>
      <c r="BF129" s="240">
        <f>AW129-BC129</f>
        <v>70819</v>
      </c>
      <c r="BG129" s="241"/>
      <c r="BH129" s="215"/>
      <c r="BI129" s="215"/>
      <c r="BJ129" s="215"/>
      <c r="BK129" s="215"/>
      <c r="BL129" s="231"/>
      <c r="BM129" s="239">
        <f>BD129-BJ129</f>
        <v>151</v>
      </c>
      <c r="BN129" s="239">
        <f>BM129</f>
        <v>151</v>
      </c>
      <c r="BO129" s="241"/>
      <c r="BP129" s="278"/>
      <c r="BQ129" s="308">
        <f>BN129-BP129</f>
        <v>151</v>
      </c>
      <c r="BR129" s="304"/>
      <c r="BS129" s="215"/>
      <c r="BT129" s="215" t="s">
        <v>45</v>
      </c>
      <c r="BU129" s="215"/>
      <c r="BV129" s="215"/>
      <c r="BW129" s="215" t="s">
        <v>45</v>
      </c>
      <c r="BX129" s="241"/>
      <c r="BY129" s="215"/>
      <c r="BZ129" s="195"/>
      <c r="CA129" s="568"/>
      <c r="CB129" s="387" t="s">
        <v>45</v>
      </c>
      <c r="CC129" s="215"/>
      <c r="CD129" s="215"/>
      <c r="CE129" s="215"/>
      <c r="CF129" s="215" t="s">
        <v>45</v>
      </c>
      <c r="CG129" s="239"/>
      <c r="CH129" s="215"/>
      <c r="CI129" s="215"/>
      <c r="CJ129" s="215"/>
      <c r="CK129" s="215"/>
      <c r="CL129" s="189"/>
      <c r="CM129" s="189"/>
      <c r="CN129" s="189"/>
      <c r="CO129" s="189"/>
      <c r="CP129" s="189"/>
      <c r="CQ129" s="189"/>
      <c r="CR129" s="189"/>
      <c r="CS129" s="189"/>
      <c r="CT129" s="189"/>
      <c r="CU129" s="189"/>
      <c r="CV129" s="189"/>
      <c r="CW129" s="189"/>
      <c r="CX129" s="189"/>
      <c r="CY129" s="189"/>
      <c r="CZ129" s="189"/>
      <c r="DA129" s="189"/>
      <c r="DB129" s="189"/>
      <c r="DC129" s="189"/>
      <c r="DD129" s="189"/>
      <c r="DE129" s="189"/>
      <c r="DF129" s="189"/>
      <c r="DG129" s="189"/>
      <c r="DH129" s="189"/>
      <c r="DI129" s="189"/>
      <c r="DJ129" s="189"/>
      <c r="DK129" s="189"/>
      <c r="DL129" s="189"/>
      <c r="DM129" s="189"/>
      <c r="DN129" s="189"/>
      <c r="DO129" s="189"/>
      <c r="DP129" s="189"/>
      <c r="DQ129" s="189"/>
      <c r="DR129" s="189"/>
      <c r="DS129" s="189"/>
      <c r="DT129" s="189"/>
      <c r="DU129" s="189"/>
      <c r="DV129" s="189"/>
      <c r="DW129" s="189"/>
      <c r="DX129" s="189"/>
      <c r="DY129" s="189"/>
      <c r="DZ129" s="189"/>
      <c r="EA129" s="189"/>
      <c r="EB129" s="189"/>
      <c r="EC129" s="189"/>
      <c r="ED129" s="189"/>
      <c r="EE129" s="189"/>
      <c r="EF129" s="189"/>
      <c r="EG129" s="189"/>
      <c r="EH129" s="189"/>
      <c r="EI129" s="189"/>
      <c r="EJ129" s="189"/>
      <c r="EK129" s="189"/>
      <c r="EL129" s="189"/>
      <c r="EM129" s="189"/>
      <c r="EN129" s="189"/>
      <c r="EO129" s="189"/>
      <c r="EP129" s="189"/>
      <c r="EQ129" s="189"/>
      <c r="ER129" s="189"/>
      <c r="ES129" s="189"/>
      <c r="ET129" s="189"/>
      <c r="EU129" s="189"/>
      <c r="EV129" s="189"/>
      <c r="EW129" s="189"/>
      <c r="EX129" s="189"/>
      <c r="EY129" s="189"/>
      <c r="EZ129" s="189"/>
      <c r="FA129" s="189"/>
      <c r="FB129" s="189"/>
      <c r="FC129" s="189"/>
      <c r="FD129" s="189"/>
      <c r="FE129" s="189"/>
      <c r="FF129" s="189"/>
      <c r="FG129" s="189"/>
    </row>
    <row r="130" spans="1:163" s="576" customFormat="1" ht="25.5">
      <c r="A130" s="536">
        <v>3</v>
      </c>
      <c r="B130" s="798"/>
      <c r="C130" s="632" t="s">
        <v>162</v>
      </c>
      <c r="D130" s="32" t="s">
        <v>112</v>
      </c>
      <c r="E130" s="197" t="s">
        <v>45</v>
      </c>
      <c r="F130" s="197">
        <f>F134</f>
        <v>1512</v>
      </c>
      <c r="G130" s="191">
        <f>H130/F130</f>
        <v>176.79365079365078</v>
      </c>
      <c r="H130" s="259">
        <f aca="true" t="shared" si="94" ref="H130:AQ130">SUM(H131:H134)</f>
        <v>267312</v>
      </c>
      <c r="I130" s="259">
        <f t="shared" si="94"/>
        <v>0</v>
      </c>
      <c r="J130" s="259">
        <f t="shared" si="94"/>
        <v>267312</v>
      </c>
      <c r="K130" s="259">
        <f t="shared" si="94"/>
        <v>0</v>
      </c>
      <c r="L130" s="259">
        <f t="shared" si="94"/>
        <v>0</v>
      </c>
      <c r="M130" s="259">
        <f t="shared" si="94"/>
        <v>0</v>
      </c>
      <c r="N130" s="259">
        <f t="shared" si="94"/>
        <v>0</v>
      </c>
      <c r="O130" s="259">
        <f t="shared" si="94"/>
        <v>0</v>
      </c>
      <c r="P130" s="259">
        <f t="shared" si="94"/>
        <v>0</v>
      </c>
      <c r="Q130" s="259">
        <f t="shared" si="94"/>
        <v>0</v>
      </c>
      <c r="R130" s="259">
        <f t="shared" si="94"/>
        <v>0</v>
      </c>
      <c r="S130" s="259">
        <f t="shared" si="94"/>
        <v>0</v>
      </c>
      <c r="T130" s="259">
        <f t="shared" si="94"/>
        <v>0</v>
      </c>
      <c r="U130" s="259">
        <f t="shared" si="94"/>
        <v>0</v>
      </c>
      <c r="V130" s="259">
        <f t="shared" si="94"/>
        <v>0</v>
      </c>
      <c r="W130" s="259">
        <f t="shared" si="94"/>
        <v>0</v>
      </c>
      <c r="X130" s="259">
        <f t="shared" si="94"/>
        <v>0</v>
      </c>
      <c r="Y130" s="259">
        <f t="shared" si="94"/>
        <v>0</v>
      </c>
      <c r="Z130" s="259">
        <f t="shared" si="94"/>
        <v>0</v>
      </c>
      <c r="AA130" s="259">
        <f t="shared" si="94"/>
        <v>0</v>
      </c>
      <c r="AB130" s="259">
        <f t="shared" si="94"/>
        <v>0</v>
      </c>
      <c r="AC130" s="259">
        <f t="shared" si="94"/>
        <v>0</v>
      </c>
      <c r="AD130" s="259">
        <f t="shared" si="94"/>
        <v>0</v>
      </c>
      <c r="AE130" s="259">
        <f t="shared" si="94"/>
        <v>0</v>
      </c>
      <c r="AF130" s="259">
        <f t="shared" si="94"/>
        <v>0</v>
      </c>
      <c r="AG130" s="259">
        <f t="shared" si="94"/>
        <v>0</v>
      </c>
      <c r="AH130" s="259">
        <f t="shared" si="94"/>
        <v>0</v>
      </c>
      <c r="AI130" s="259">
        <f t="shared" si="94"/>
        <v>0</v>
      </c>
      <c r="AJ130" s="259">
        <f t="shared" si="94"/>
        <v>0</v>
      </c>
      <c r="AK130" s="259">
        <f t="shared" si="94"/>
        <v>0</v>
      </c>
      <c r="AL130" s="259">
        <f t="shared" si="94"/>
        <v>0</v>
      </c>
      <c r="AM130" s="259">
        <f t="shared" si="94"/>
        <v>0</v>
      </c>
      <c r="AN130" s="259">
        <f t="shared" si="94"/>
        <v>0</v>
      </c>
      <c r="AO130" s="259">
        <f t="shared" si="94"/>
        <v>0</v>
      </c>
      <c r="AP130" s="259">
        <f t="shared" si="94"/>
        <v>0</v>
      </c>
      <c r="AQ130" s="295">
        <f t="shared" si="94"/>
        <v>0</v>
      </c>
      <c r="AR130" s="260"/>
      <c r="AS130" s="259"/>
      <c r="AT130" s="269">
        <f>SUM(AT131:AT134)</f>
        <v>267312</v>
      </c>
      <c r="AU130" s="261"/>
      <c r="AV130" s="259"/>
      <c r="AW130" s="269">
        <f aca="true" t="shared" si="95" ref="AW130:BC130">SUM(AW131:AW134)</f>
        <v>267312</v>
      </c>
      <c r="AX130" s="261">
        <f t="shared" si="95"/>
        <v>0</v>
      </c>
      <c r="AY130" s="259">
        <f t="shared" si="95"/>
        <v>0</v>
      </c>
      <c r="AZ130" s="259">
        <f t="shared" si="95"/>
        <v>0</v>
      </c>
      <c r="BA130" s="259">
        <f t="shared" si="95"/>
        <v>0</v>
      </c>
      <c r="BB130" s="259">
        <f t="shared" si="95"/>
        <v>0</v>
      </c>
      <c r="BC130" s="295">
        <f t="shared" si="95"/>
        <v>0</v>
      </c>
      <c r="BD130" s="260"/>
      <c r="BE130" s="259"/>
      <c r="BF130" s="269">
        <f aca="true" t="shared" si="96" ref="BF130:BP130">SUM(BF131:BF134)</f>
        <v>267312</v>
      </c>
      <c r="BG130" s="261">
        <f t="shared" si="96"/>
        <v>0</v>
      </c>
      <c r="BH130" s="259">
        <f t="shared" si="96"/>
        <v>0</v>
      </c>
      <c r="BI130" s="259">
        <f t="shared" si="96"/>
        <v>0</v>
      </c>
      <c r="BJ130" s="259">
        <f t="shared" si="96"/>
        <v>0</v>
      </c>
      <c r="BK130" s="259">
        <f t="shared" si="96"/>
        <v>0</v>
      </c>
      <c r="BL130" s="295">
        <f t="shared" si="96"/>
        <v>0</v>
      </c>
      <c r="BM130" s="260">
        <f t="shared" si="96"/>
        <v>2040</v>
      </c>
      <c r="BN130" s="260">
        <f t="shared" si="96"/>
        <v>2040</v>
      </c>
      <c r="BO130" s="296">
        <f t="shared" si="96"/>
        <v>0</v>
      </c>
      <c r="BP130" s="296">
        <f t="shared" si="96"/>
        <v>0</v>
      </c>
      <c r="BQ130" s="309" t="s">
        <v>45</v>
      </c>
      <c r="BR130" s="261" t="s">
        <v>45</v>
      </c>
      <c r="BS130" s="259" t="s">
        <v>150</v>
      </c>
      <c r="BT130" s="259" t="s">
        <v>45</v>
      </c>
      <c r="BU130" s="259" t="s">
        <v>45</v>
      </c>
      <c r="BV130" s="259" t="s">
        <v>45</v>
      </c>
      <c r="BW130" s="259" t="s">
        <v>45</v>
      </c>
      <c r="BX130" s="261" t="s">
        <v>45</v>
      </c>
      <c r="BY130" s="259" t="s">
        <v>45</v>
      </c>
      <c r="BZ130" s="259"/>
      <c r="CA130" s="259" t="s">
        <v>45</v>
      </c>
      <c r="CB130" s="259" t="s">
        <v>45</v>
      </c>
      <c r="CC130" s="259" t="s">
        <v>45</v>
      </c>
      <c r="CD130" s="259" t="s">
        <v>45</v>
      </c>
      <c r="CE130" s="259" t="s">
        <v>45</v>
      </c>
      <c r="CF130" s="259" t="s">
        <v>45</v>
      </c>
      <c r="CG130" s="260" t="s">
        <v>45</v>
      </c>
      <c r="CH130" s="259" t="s">
        <v>45</v>
      </c>
      <c r="CI130" s="259"/>
      <c r="CJ130" s="259"/>
      <c r="CK130" s="259"/>
      <c r="CL130" s="189"/>
      <c r="CM130" s="189"/>
      <c r="CN130" s="189"/>
      <c r="CO130" s="189"/>
      <c r="CP130" s="189"/>
      <c r="CQ130" s="189"/>
      <c r="CR130" s="189"/>
      <c r="CS130" s="189"/>
      <c r="CT130" s="189"/>
      <c r="CU130" s="189"/>
      <c r="CV130" s="189"/>
      <c r="CW130" s="189"/>
      <c r="CX130" s="189"/>
      <c r="CY130" s="189"/>
      <c r="CZ130" s="189"/>
      <c r="DA130" s="189"/>
      <c r="DB130" s="189"/>
      <c r="DC130" s="189"/>
      <c r="DD130" s="189"/>
      <c r="DE130" s="189"/>
      <c r="DF130" s="189"/>
      <c r="DG130" s="189"/>
      <c r="DH130" s="189"/>
      <c r="DI130" s="189"/>
      <c r="DJ130" s="189"/>
      <c r="DK130" s="189"/>
      <c r="DL130" s="189"/>
      <c r="DM130" s="189"/>
      <c r="DN130" s="189"/>
      <c r="DO130" s="189"/>
      <c r="DP130" s="189"/>
      <c r="DQ130" s="189"/>
      <c r="DR130" s="189"/>
      <c r="DS130" s="189"/>
      <c r="DT130" s="189"/>
      <c r="DU130" s="189"/>
      <c r="DV130" s="189"/>
      <c r="DW130" s="189"/>
      <c r="DX130" s="189"/>
      <c r="DY130" s="189"/>
      <c r="DZ130" s="189"/>
      <c r="EA130" s="189"/>
      <c r="EB130" s="189"/>
      <c r="EC130" s="189"/>
      <c r="ED130" s="189"/>
      <c r="EE130" s="189"/>
      <c r="EF130" s="189"/>
      <c r="EG130" s="189"/>
      <c r="EH130" s="189"/>
      <c r="EI130" s="189"/>
      <c r="EJ130" s="189"/>
      <c r="EK130" s="189"/>
      <c r="EL130" s="189"/>
      <c r="EM130" s="189"/>
      <c r="EN130" s="189"/>
      <c r="EO130" s="189"/>
      <c r="EP130" s="189"/>
      <c r="EQ130" s="189"/>
      <c r="ER130" s="189"/>
      <c r="ES130" s="189"/>
      <c r="ET130" s="189"/>
      <c r="EU130" s="189"/>
      <c r="EV130" s="189"/>
      <c r="EW130" s="189"/>
      <c r="EX130" s="189"/>
      <c r="EY130" s="189"/>
      <c r="EZ130" s="189"/>
      <c r="FA130" s="189"/>
      <c r="FB130" s="189"/>
      <c r="FC130" s="189"/>
      <c r="FD130" s="189"/>
      <c r="FE130" s="189"/>
      <c r="FF130" s="189"/>
      <c r="FG130" s="189"/>
    </row>
    <row r="131" spans="1:163" s="29" customFormat="1" ht="12.75" customHeight="1">
      <c r="A131" s="566">
        <v>4</v>
      </c>
      <c r="B131" s="798"/>
      <c r="C131" s="635" t="s">
        <v>21</v>
      </c>
      <c r="D131" s="145"/>
      <c r="E131" s="231" t="s">
        <v>10</v>
      </c>
      <c r="F131" s="231">
        <v>242</v>
      </c>
      <c r="G131" s="192">
        <v>200</v>
      </c>
      <c r="H131" s="192">
        <f>F131*G131</f>
        <v>48400</v>
      </c>
      <c r="I131" s="232"/>
      <c r="J131" s="231">
        <f>H131-I131</f>
        <v>48400</v>
      </c>
      <c r="K131" s="244"/>
      <c r="L131" s="244"/>
      <c r="M131" s="244"/>
      <c r="N131" s="244"/>
      <c r="O131" s="244"/>
      <c r="P131" s="23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  <c r="AJ131" s="244"/>
      <c r="AK131" s="244"/>
      <c r="AL131" s="244"/>
      <c r="AM131" s="244"/>
      <c r="AN131" s="244"/>
      <c r="AO131" s="244"/>
      <c r="AP131" s="244"/>
      <c r="AQ131" s="245"/>
      <c r="AR131" s="233">
        <f>F131-N131-AO131</f>
        <v>242</v>
      </c>
      <c r="AS131" s="234">
        <f>AT131/AR131</f>
        <v>200</v>
      </c>
      <c r="AT131" s="237">
        <f>H131-P131-AQ131</f>
        <v>48400</v>
      </c>
      <c r="AU131" s="236">
        <f>AR131</f>
        <v>242</v>
      </c>
      <c r="AV131" s="234">
        <f aca="true" t="shared" si="97" ref="AV131:AW134">AS131</f>
        <v>200</v>
      </c>
      <c r="AW131" s="237">
        <f t="shared" si="97"/>
        <v>48400</v>
      </c>
      <c r="AX131" s="246"/>
      <c r="AY131" s="215"/>
      <c r="AZ131" s="244"/>
      <c r="BA131" s="244"/>
      <c r="BB131" s="244"/>
      <c r="BC131" s="243"/>
      <c r="BD131" s="239">
        <f aca="true" t="shared" si="98" ref="BD131:BF134">AU131-BA131</f>
        <v>242</v>
      </c>
      <c r="BE131" s="215">
        <f t="shared" si="98"/>
        <v>200</v>
      </c>
      <c r="BF131" s="240">
        <f t="shared" si="98"/>
        <v>48400</v>
      </c>
      <c r="BG131" s="241"/>
      <c r="BH131" s="215"/>
      <c r="BI131" s="215"/>
      <c r="BJ131" s="215"/>
      <c r="BK131" s="215"/>
      <c r="BL131" s="231"/>
      <c r="BM131" s="239">
        <f>BD131-BJ131</f>
        <v>242</v>
      </c>
      <c r="BN131" s="239">
        <f>BM131</f>
        <v>242</v>
      </c>
      <c r="BO131" s="241"/>
      <c r="BP131" s="278"/>
      <c r="BQ131" s="308">
        <f>BN131-BP131</f>
        <v>242</v>
      </c>
      <c r="BR131" s="304"/>
      <c r="BS131" s="215"/>
      <c r="BT131" s="215" t="s">
        <v>45</v>
      </c>
      <c r="BU131" s="215"/>
      <c r="BV131" s="215"/>
      <c r="BW131" s="215" t="s">
        <v>45</v>
      </c>
      <c r="BX131" s="241"/>
      <c r="BY131" s="215"/>
      <c r="BZ131" s="195"/>
      <c r="CA131" s="195"/>
      <c r="CB131" s="387" t="s">
        <v>45</v>
      </c>
      <c r="CC131" s="387"/>
      <c r="CD131" s="215"/>
      <c r="CE131" s="215"/>
      <c r="CF131" s="215"/>
      <c r="CG131" s="239"/>
      <c r="CH131" s="215"/>
      <c r="CI131" s="215"/>
      <c r="CJ131" s="215"/>
      <c r="CK131" s="215"/>
      <c r="CL131" s="189"/>
      <c r="CM131" s="189"/>
      <c r="CN131" s="189"/>
      <c r="CO131" s="189"/>
      <c r="CP131" s="189"/>
      <c r="CQ131" s="189"/>
      <c r="CR131" s="189"/>
      <c r="CS131" s="189"/>
      <c r="CT131" s="189"/>
      <c r="CU131" s="189"/>
      <c r="CV131" s="189"/>
      <c r="CW131" s="189"/>
      <c r="CX131" s="189"/>
      <c r="CY131" s="189"/>
      <c r="CZ131" s="189"/>
      <c r="DA131" s="189"/>
      <c r="DB131" s="189"/>
      <c r="DC131" s="189"/>
      <c r="DD131" s="189"/>
      <c r="DE131" s="189"/>
      <c r="DF131" s="189"/>
      <c r="DG131" s="189"/>
      <c r="DH131" s="189"/>
      <c r="DI131" s="189"/>
      <c r="DJ131" s="189"/>
      <c r="DK131" s="189"/>
      <c r="DL131" s="189"/>
      <c r="DM131" s="189"/>
      <c r="DN131" s="189"/>
      <c r="DO131" s="189"/>
      <c r="DP131" s="189"/>
      <c r="DQ131" s="189"/>
      <c r="DR131" s="189"/>
      <c r="DS131" s="189"/>
      <c r="DT131" s="189"/>
      <c r="DU131" s="189"/>
      <c r="DV131" s="189"/>
      <c r="DW131" s="189"/>
      <c r="DX131" s="189"/>
      <c r="DY131" s="189"/>
      <c r="DZ131" s="189"/>
      <c r="EA131" s="189"/>
      <c r="EB131" s="189"/>
      <c r="EC131" s="189"/>
      <c r="ED131" s="189"/>
      <c r="EE131" s="189"/>
      <c r="EF131" s="189"/>
      <c r="EG131" s="189"/>
      <c r="EH131" s="189"/>
      <c r="EI131" s="189"/>
      <c r="EJ131" s="189"/>
      <c r="EK131" s="189"/>
      <c r="EL131" s="189"/>
      <c r="EM131" s="189"/>
      <c r="EN131" s="189"/>
      <c r="EO131" s="189"/>
      <c r="EP131" s="189"/>
      <c r="EQ131" s="189"/>
      <c r="ER131" s="189"/>
      <c r="ES131" s="189"/>
      <c r="ET131" s="189"/>
      <c r="EU131" s="189"/>
      <c r="EV131" s="189"/>
      <c r="EW131" s="189"/>
      <c r="EX131" s="189"/>
      <c r="EY131" s="189"/>
      <c r="EZ131" s="189"/>
      <c r="FA131" s="189"/>
      <c r="FB131" s="189"/>
      <c r="FC131" s="189"/>
      <c r="FD131" s="189"/>
      <c r="FE131" s="189"/>
      <c r="FF131" s="189"/>
      <c r="FG131" s="189"/>
    </row>
    <row r="132" spans="1:163" s="29" customFormat="1" ht="12.75" customHeight="1">
      <c r="A132" s="566">
        <v>5</v>
      </c>
      <c r="B132" s="798"/>
      <c r="C132" s="635" t="s">
        <v>31</v>
      </c>
      <c r="D132" s="145"/>
      <c r="E132" s="231" t="s">
        <v>10</v>
      </c>
      <c r="F132" s="231">
        <v>66</v>
      </c>
      <c r="G132" s="192">
        <v>72</v>
      </c>
      <c r="H132" s="192">
        <f>F132*G132</f>
        <v>4752</v>
      </c>
      <c r="I132" s="232"/>
      <c r="J132" s="231">
        <f>H132-I132</f>
        <v>4752</v>
      </c>
      <c r="K132" s="244"/>
      <c r="L132" s="244"/>
      <c r="M132" s="244"/>
      <c r="N132" s="244"/>
      <c r="O132" s="244"/>
      <c r="P132" s="23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  <c r="AJ132" s="244"/>
      <c r="AK132" s="244"/>
      <c r="AL132" s="244"/>
      <c r="AM132" s="244"/>
      <c r="AN132" s="244"/>
      <c r="AO132" s="244"/>
      <c r="AP132" s="244"/>
      <c r="AQ132" s="245"/>
      <c r="AR132" s="233">
        <f>F132-N132-AO132</f>
        <v>66</v>
      </c>
      <c r="AS132" s="234">
        <f>AT132/AR132</f>
        <v>72</v>
      </c>
      <c r="AT132" s="237">
        <f>H132-P132-AQ132</f>
        <v>4752</v>
      </c>
      <c r="AU132" s="236">
        <f>AR132</f>
        <v>66</v>
      </c>
      <c r="AV132" s="234">
        <f t="shared" si="97"/>
        <v>72</v>
      </c>
      <c r="AW132" s="237">
        <f t="shared" si="97"/>
        <v>4752</v>
      </c>
      <c r="AX132" s="246"/>
      <c r="AY132" s="215"/>
      <c r="AZ132" s="244"/>
      <c r="BA132" s="244"/>
      <c r="BB132" s="244"/>
      <c r="BC132" s="243"/>
      <c r="BD132" s="239">
        <f t="shared" si="98"/>
        <v>66</v>
      </c>
      <c r="BE132" s="215">
        <f t="shared" si="98"/>
        <v>72</v>
      </c>
      <c r="BF132" s="240">
        <f t="shared" si="98"/>
        <v>4752</v>
      </c>
      <c r="BG132" s="241"/>
      <c r="BH132" s="215"/>
      <c r="BI132" s="215"/>
      <c r="BJ132" s="215"/>
      <c r="BK132" s="215"/>
      <c r="BL132" s="231"/>
      <c r="BM132" s="239">
        <f>BD132-BJ132</f>
        <v>66</v>
      </c>
      <c r="BN132" s="239">
        <f>BM132</f>
        <v>66</v>
      </c>
      <c r="BO132" s="241"/>
      <c r="BP132" s="278"/>
      <c r="BQ132" s="308">
        <f>BN132-BP132</f>
        <v>66</v>
      </c>
      <c r="BR132" s="304"/>
      <c r="BS132" s="215"/>
      <c r="BT132" s="215" t="s">
        <v>45</v>
      </c>
      <c r="BU132" s="215"/>
      <c r="BV132" s="215"/>
      <c r="BW132" s="215" t="s">
        <v>45</v>
      </c>
      <c r="BX132" s="241"/>
      <c r="BY132" s="215"/>
      <c r="BZ132" s="195"/>
      <c r="CA132" s="195" t="s">
        <v>45</v>
      </c>
      <c r="CB132" s="387" t="s">
        <v>45</v>
      </c>
      <c r="CC132" s="387"/>
      <c r="CD132" s="215"/>
      <c r="CE132" s="215"/>
      <c r="CF132" s="215"/>
      <c r="CG132" s="239"/>
      <c r="CH132" s="215"/>
      <c r="CI132" s="215"/>
      <c r="CJ132" s="215"/>
      <c r="CK132" s="215"/>
      <c r="CL132" s="189"/>
      <c r="CM132" s="189"/>
      <c r="CN132" s="189"/>
      <c r="CO132" s="189"/>
      <c r="CP132" s="189"/>
      <c r="CQ132" s="189"/>
      <c r="CR132" s="189"/>
      <c r="CS132" s="189"/>
      <c r="CT132" s="189"/>
      <c r="CU132" s="189"/>
      <c r="CV132" s="189"/>
      <c r="CW132" s="189"/>
      <c r="CX132" s="189"/>
      <c r="CY132" s="189"/>
      <c r="CZ132" s="189"/>
      <c r="DA132" s="189"/>
      <c r="DB132" s="189"/>
      <c r="DC132" s="189"/>
      <c r="DD132" s="189"/>
      <c r="DE132" s="189"/>
      <c r="DF132" s="189"/>
      <c r="DG132" s="189"/>
      <c r="DH132" s="189"/>
      <c r="DI132" s="189"/>
      <c r="DJ132" s="189"/>
      <c r="DK132" s="189"/>
      <c r="DL132" s="189"/>
      <c r="DM132" s="189"/>
      <c r="DN132" s="189"/>
      <c r="DO132" s="189"/>
      <c r="DP132" s="189"/>
      <c r="DQ132" s="189"/>
      <c r="DR132" s="189"/>
      <c r="DS132" s="189"/>
      <c r="DT132" s="189"/>
      <c r="DU132" s="189"/>
      <c r="DV132" s="189"/>
      <c r="DW132" s="189"/>
      <c r="DX132" s="189"/>
      <c r="DY132" s="189"/>
      <c r="DZ132" s="189"/>
      <c r="EA132" s="189"/>
      <c r="EB132" s="189"/>
      <c r="EC132" s="189"/>
      <c r="ED132" s="189"/>
      <c r="EE132" s="189"/>
      <c r="EF132" s="189"/>
      <c r="EG132" s="189"/>
      <c r="EH132" s="189"/>
      <c r="EI132" s="189"/>
      <c r="EJ132" s="189"/>
      <c r="EK132" s="189"/>
      <c r="EL132" s="189"/>
      <c r="EM132" s="189"/>
      <c r="EN132" s="189"/>
      <c r="EO132" s="189"/>
      <c r="EP132" s="189"/>
      <c r="EQ132" s="189"/>
      <c r="ER132" s="189"/>
      <c r="ES132" s="189"/>
      <c r="ET132" s="189"/>
      <c r="EU132" s="189"/>
      <c r="EV132" s="189"/>
      <c r="EW132" s="189"/>
      <c r="EX132" s="189"/>
      <c r="EY132" s="189"/>
      <c r="EZ132" s="189"/>
      <c r="FA132" s="189"/>
      <c r="FB132" s="189"/>
      <c r="FC132" s="189"/>
      <c r="FD132" s="189"/>
      <c r="FE132" s="189"/>
      <c r="FF132" s="189"/>
      <c r="FG132" s="189"/>
    </row>
    <row r="133" spans="1:163" s="29" customFormat="1" ht="12.75" customHeight="1">
      <c r="A133" s="566">
        <v>6</v>
      </c>
      <c r="B133" s="798"/>
      <c r="C133" s="606" t="s">
        <v>32</v>
      </c>
      <c r="D133" s="125"/>
      <c r="E133" s="231" t="s">
        <v>10</v>
      </c>
      <c r="F133" s="231">
        <v>220</v>
      </c>
      <c r="G133" s="192">
        <v>80</v>
      </c>
      <c r="H133" s="192">
        <f>F133*G133</f>
        <v>17600</v>
      </c>
      <c r="I133" s="232"/>
      <c r="J133" s="231">
        <f>H133-I133</f>
        <v>17600</v>
      </c>
      <c r="K133" s="244"/>
      <c r="L133" s="244"/>
      <c r="M133" s="244"/>
      <c r="N133" s="244"/>
      <c r="O133" s="244"/>
      <c r="P133" s="23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4"/>
      <c r="AL133" s="244"/>
      <c r="AM133" s="244"/>
      <c r="AN133" s="244"/>
      <c r="AO133" s="244"/>
      <c r="AP133" s="244"/>
      <c r="AQ133" s="245"/>
      <c r="AR133" s="233">
        <f>F133-N133-AO133</f>
        <v>220</v>
      </c>
      <c r="AS133" s="234">
        <f>AT133/AR133</f>
        <v>80</v>
      </c>
      <c r="AT133" s="237">
        <f>H133-P133-AQ133</f>
        <v>17600</v>
      </c>
      <c r="AU133" s="236">
        <f>AR133</f>
        <v>220</v>
      </c>
      <c r="AV133" s="234">
        <f t="shared" si="97"/>
        <v>80</v>
      </c>
      <c r="AW133" s="237">
        <f t="shared" si="97"/>
        <v>17600</v>
      </c>
      <c r="AX133" s="246"/>
      <c r="AY133" s="215"/>
      <c r="AZ133" s="244"/>
      <c r="BA133" s="244"/>
      <c r="BB133" s="244"/>
      <c r="BC133" s="243"/>
      <c r="BD133" s="239">
        <f t="shared" si="98"/>
        <v>220</v>
      </c>
      <c r="BE133" s="215">
        <f t="shared" si="98"/>
        <v>80</v>
      </c>
      <c r="BF133" s="240">
        <f t="shared" si="98"/>
        <v>17600</v>
      </c>
      <c r="BG133" s="241"/>
      <c r="BH133" s="215"/>
      <c r="BI133" s="215"/>
      <c r="BJ133" s="215"/>
      <c r="BK133" s="215"/>
      <c r="BL133" s="231"/>
      <c r="BM133" s="239">
        <f>BD133-BJ133</f>
        <v>220</v>
      </c>
      <c r="BN133" s="239">
        <f>BM133</f>
        <v>220</v>
      </c>
      <c r="BO133" s="241"/>
      <c r="BP133" s="278"/>
      <c r="BQ133" s="308">
        <f>BN133-BP133</f>
        <v>220</v>
      </c>
      <c r="BR133" s="304"/>
      <c r="BS133" s="215"/>
      <c r="BT133" s="215" t="s">
        <v>45</v>
      </c>
      <c r="BU133" s="215"/>
      <c r="BV133" s="215"/>
      <c r="BW133" s="215" t="s">
        <v>45</v>
      </c>
      <c r="BX133" s="241"/>
      <c r="BY133" s="215"/>
      <c r="BZ133" s="195"/>
      <c r="CA133" s="195" t="s">
        <v>45</v>
      </c>
      <c r="CB133" s="387" t="s">
        <v>45</v>
      </c>
      <c r="CC133" s="387"/>
      <c r="CD133" s="215"/>
      <c r="CE133" s="215"/>
      <c r="CF133" s="215"/>
      <c r="CG133" s="239"/>
      <c r="CH133" s="215"/>
      <c r="CI133" s="215"/>
      <c r="CJ133" s="215"/>
      <c r="CK133" s="215"/>
      <c r="CL133" s="189"/>
      <c r="CM133" s="189"/>
      <c r="CN133" s="189"/>
      <c r="CO133" s="189"/>
      <c r="CP133" s="189"/>
      <c r="CQ133" s="189"/>
      <c r="CR133" s="189"/>
      <c r="CS133" s="189"/>
      <c r="CT133" s="189"/>
      <c r="CU133" s="189"/>
      <c r="CV133" s="189"/>
      <c r="CW133" s="189"/>
      <c r="CX133" s="189"/>
      <c r="CY133" s="189"/>
      <c r="CZ133" s="189"/>
      <c r="DA133" s="189"/>
      <c r="DB133" s="189"/>
      <c r="DC133" s="189"/>
      <c r="DD133" s="189"/>
      <c r="DE133" s="189"/>
      <c r="DF133" s="189"/>
      <c r="DG133" s="189"/>
      <c r="DH133" s="189"/>
      <c r="DI133" s="189"/>
      <c r="DJ133" s="189"/>
      <c r="DK133" s="189"/>
      <c r="DL133" s="189"/>
      <c r="DM133" s="189"/>
      <c r="DN133" s="189"/>
      <c r="DO133" s="189"/>
      <c r="DP133" s="189"/>
      <c r="DQ133" s="189"/>
      <c r="DR133" s="189"/>
      <c r="DS133" s="189"/>
      <c r="DT133" s="189"/>
      <c r="DU133" s="189"/>
      <c r="DV133" s="189"/>
      <c r="DW133" s="189"/>
      <c r="DX133" s="189"/>
      <c r="DY133" s="189"/>
      <c r="DZ133" s="189"/>
      <c r="EA133" s="189"/>
      <c r="EB133" s="189"/>
      <c r="EC133" s="189"/>
      <c r="ED133" s="189"/>
      <c r="EE133" s="189"/>
      <c r="EF133" s="189"/>
      <c r="EG133" s="189"/>
      <c r="EH133" s="189"/>
      <c r="EI133" s="189"/>
      <c r="EJ133" s="189"/>
      <c r="EK133" s="189"/>
      <c r="EL133" s="189"/>
      <c r="EM133" s="189"/>
      <c r="EN133" s="189"/>
      <c r="EO133" s="189"/>
      <c r="EP133" s="189"/>
      <c r="EQ133" s="189"/>
      <c r="ER133" s="189"/>
      <c r="ES133" s="189"/>
      <c r="ET133" s="189"/>
      <c r="EU133" s="189"/>
      <c r="EV133" s="189"/>
      <c r="EW133" s="189"/>
      <c r="EX133" s="189"/>
      <c r="EY133" s="189"/>
      <c r="EZ133" s="189"/>
      <c r="FA133" s="189"/>
      <c r="FB133" s="189"/>
      <c r="FC133" s="189"/>
      <c r="FD133" s="189"/>
      <c r="FE133" s="189"/>
      <c r="FF133" s="189"/>
      <c r="FG133" s="189"/>
    </row>
    <row r="134" spans="1:163" s="29" customFormat="1" ht="13.5" customHeight="1">
      <c r="A134" s="566">
        <v>7</v>
      </c>
      <c r="B134" s="799"/>
      <c r="C134" s="606" t="s">
        <v>157</v>
      </c>
      <c r="D134" s="125"/>
      <c r="E134" s="231" t="s">
        <v>10</v>
      </c>
      <c r="F134" s="231">
        <v>1512</v>
      </c>
      <c r="G134" s="192">
        <v>130</v>
      </c>
      <c r="H134" s="192">
        <f>F134*G134</f>
        <v>196560</v>
      </c>
      <c r="I134" s="280"/>
      <c r="J134" s="231">
        <f>H134-I134</f>
        <v>196560</v>
      </c>
      <c r="K134" s="244"/>
      <c r="L134" s="244"/>
      <c r="M134" s="244"/>
      <c r="N134" s="244"/>
      <c r="O134" s="244"/>
      <c r="P134" s="23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244"/>
      <c r="AM134" s="244"/>
      <c r="AN134" s="244"/>
      <c r="AO134" s="244"/>
      <c r="AP134" s="244"/>
      <c r="AQ134" s="245"/>
      <c r="AR134" s="233">
        <f>F134-N134-AO134</f>
        <v>1512</v>
      </c>
      <c r="AS134" s="234">
        <f>AT134/AR134</f>
        <v>130</v>
      </c>
      <c r="AT134" s="237">
        <f>H134-P134-AQ134</f>
        <v>196560</v>
      </c>
      <c r="AU134" s="236">
        <f>AR134</f>
        <v>1512</v>
      </c>
      <c r="AV134" s="234">
        <f t="shared" si="97"/>
        <v>130</v>
      </c>
      <c r="AW134" s="237">
        <f t="shared" si="97"/>
        <v>196560</v>
      </c>
      <c r="AX134" s="246"/>
      <c r="AY134" s="215"/>
      <c r="AZ134" s="244"/>
      <c r="BA134" s="244"/>
      <c r="BB134" s="244"/>
      <c r="BC134" s="243"/>
      <c r="BD134" s="239">
        <f t="shared" si="98"/>
        <v>1512</v>
      </c>
      <c r="BE134" s="215">
        <f t="shared" si="98"/>
        <v>130</v>
      </c>
      <c r="BF134" s="240">
        <f t="shared" si="98"/>
        <v>196560</v>
      </c>
      <c r="BG134" s="241"/>
      <c r="BH134" s="215"/>
      <c r="BI134" s="215"/>
      <c r="BJ134" s="215"/>
      <c r="BK134" s="215"/>
      <c r="BL134" s="231"/>
      <c r="BM134" s="239">
        <f>BD134-BJ134</f>
        <v>1512</v>
      </c>
      <c r="BN134" s="239">
        <f>BM134</f>
        <v>1512</v>
      </c>
      <c r="BO134" s="241"/>
      <c r="BP134" s="278"/>
      <c r="BQ134" s="308">
        <f>BN134-BP134</f>
        <v>1512</v>
      </c>
      <c r="BR134" s="304"/>
      <c r="BS134" s="215"/>
      <c r="BT134" s="215" t="s">
        <v>45</v>
      </c>
      <c r="BU134" s="215"/>
      <c r="BV134" s="215"/>
      <c r="BW134" s="215" t="s">
        <v>45</v>
      </c>
      <c r="BX134" s="241"/>
      <c r="BY134" s="215"/>
      <c r="BZ134" s="195"/>
      <c r="CA134" s="195" t="s">
        <v>45</v>
      </c>
      <c r="CB134" s="387"/>
      <c r="CC134" s="387"/>
      <c r="CD134" s="215"/>
      <c r="CE134" s="215"/>
      <c r="CF134" s="215"/>
      <c r="CG134" s="239"/>
      <c r="CH134" s="215"/>
      <c r="CI134" s="215"/>
      <c r="CJ134" s="215"/>
      <c r="CK134" s="215"/>
      <c r="CL134" s="189"/>
      <c r="CM134" s="189"/>
      <c r="CN134" s="189"/>
      <c r="CO134" s="189"/>
      <c r="CP134" s="189"/>
      <c r="CQ134" s="189"/>
      <c r="CR134" s="189"/>
      <c r="CS134" s="189"/>
      <c r="CT134" s="189"/>
      <c r="CU134" s="189"/>
      <c r="CV134" s="189"/>
      <c r="CW134" s="189"/>
      <c r="CX134" s="189"/>
      <c r="CY134" s="189"/>
      <c r="CZ134" s="189"/>
      <c r="DA134" s="189"/>
      <c r="DB134" s="189"/>
      <c r="DC134" s="189"/>
      <c r="DD134" s="189"/>
      <c r="DE134" s="189"/>
      <c r="DF134" s="189"/>
      <c r="DG134" s="189"/>
      <c r="DH134" s="189"/>
      <c r="DI134" s="189"/>
      <c r="DJ134" s="189"/>
      <c r="DK134" s="189"/>
      <c r="DL134" s="189"/>
      <c r="DM134" s="189"/>
      <c r="DN134" s="189"/>
      <c r="DO134" s="189"/>
      <c r="DP134" s="189"/>
      <c r="DQ134" s="189"/>
      <c r="DR134" s="189"/>
      <c r="DS134" s="189"/>
      <c r="DT134" s="189"/>
      <c r="DU134" s="189"/>
      <c r="DV134" s="189"/>
      <c r="DW134" s="189"/>
      <c r="DX134" s="189"/>
      <c r="DY134" s="189"/>
      <c r="DZ134" s="189"/>
      <c r="EA134" s="189"/>
      <c r="EB134" s="189"/>
      <c r="EC134" s="189"/>
      <c r="ED134" s="189"/>
      <c r="EE134" s="189"/>
      <c r="EF134" s="189"/>
      <c r="EG134" s="189"/>
      <c r="EH134" s="189"/>
      <c r="EI134" s="189"/>
      <c r="EJ134" s="189"/>
      <c r="EK134" s="189"/>
      <c r="EL134" s="189"/>
      <c r="EM134" s="189"/>
      <c r="EN134" s="189"/>
      <c r="EO134" s="189"/>
      <c r="EP134" s="189"/>
      <c r="EQ134" s="189"/>
      <c r="ER134" s="189"/>
      <c r="ES134" s="189"/>
      <c r="ET134" s="189"/>
      <c r="EU134" s="189"/>
      <c r="EV134" s="189"/>
      <c r="EW134" s="189"/>
      <c r="EX134" s="189"/>
      <c r="EY134" s="189"/>
      <c r="EZ134" s="189"/>
      <c r="FA134" s="189"/>
      <c r="FB134" s="189"/>
      <c r="FC134" s="189"/>
      <c r="FD134" s="189"/>
      <c r="FE134" s="189"/>
      <c r="FF134" s="189"/>
      <c r="FG134" s="189"/>
    </row>
    <row r="135" spans="1:89" s="189" customFormat="1" ht="13.5" customHeight="1">
      <c r="A135" s="541">
        <v>8</v>
      </c>
      <c r="B135" s="647"/>
      <c r="C135" s="634" t="s">
        <v>142</v>
      </c>
      <c r="D135" s="32" t="s">
        <v>112</v>
      </c>
      <c r="E135" s="384" t="s">
        <v>172</v>
      </c>
      <c r="F135" s="195">
        <f>F137</f>
        <v>258</v>
      </c>
      <c r="G135" s="195">
        <f>H135/F135</f>
        <v>490</v>
      </c>
      <c r="H135" s="264">
        <f>H136+H137</f>
        <v>126420</v>
      </c>
      <c r="I135" s="264">
        <f aca="true" t="shared" si="99" ref="I135:BP135">I136+I137</f>
        <v>0</v>
      </c>
      <c r="J135" s="264">
        <f t="shared" si="99"/>
        <v>126420</v>
      </c>
      <c r="K135" s="264">
        <f t="shared" si="99"/>
        <v>0</v>
      </c>
      <c r="L135" s="264">
        <f t="shared" si="99"/>
        <v>0</v>
      </c>
      <c r="M135" s="264">
        <f t="shared" si="99"/>
        <v>0</v>
      </c>
      <c r="N135" s="264">
        <f>N136+N137</f>
        <v>0</v>
      </c>
      <c r="O135" s="264">
        <f>O136+O137</f>
        <v>0</v>
      </c>
      <c r="P135" s="264">
        <f>P136+P137</f>
        <v>0</v>
      </c>
      <c r="Q135" s="264">
        <f t="shared" si="99"/>
        <v>0</v>
      </c>
      <c r="R135" s="264">
        <f t="shared" si="99"/>
        <v>0</v>
      </c>
      <c r="S135" s="264">
        <f t="shared" si="99"/>
        <v>0</v>
      </c>
      <c r="T135" s="264">
        <f t="shared" si="99"/>
        <v>0</v>
      </c>
      <c r="U135" s="264">
        <f t="shared" si="99"/>
        <v>0</v>
      </c>
      <c r="V135" s="264">
        <f t="shared" si="99"/>
        <v>0</v>
      </c>
      <c r="W135" s="264">
        <f t="shared" si="99"/>
        <v>0</v>
      </c>
      <c r="X135" s="264">
        <f t="shared" si="99"/>
        <v>0</v>
      </c>
      <c r="Y135" s="264">
        <f t="shared" si="99"/>
        <v>0</v>
      </c>
      <c r="Z135" s="264">
        <f t="shared" si="99"/>
        <v>0</v>
      </c>
      <c r="AA135" s="264">
        <f t="shared" si="99"/>
        <v>0</v>
      </c>
      <c r="AB135" s="264">
        <f t="shared" si="99"/>
        <v>0</v>
      </c>
      <c r="AC135" s="264">
        <f t="shared" si="99"/>
        <v>0</v>
      </c>
      <c r="AD135" s="264">
        <f t="shared" si="99"/>
        <v>0</v>
      </c>
      <c r="AE135" s="264">
        <f t="shared" si="99"/>
        <v>0</v>
      </c>
      <c r="AF135" s="264">
        <f t="shared" si="99"/>
        <v>0</v>
      </c>
      <c r="AG135" s="264">
        <f t="shared" si="99"/>
        <v>0</v>
      </c>
      <c r="AH135" s="264">
        <f t="shared" si="99"/>
        <v>0</v>
      </c>
      <c r="AI135" s="264">
        <f t="shared" si="99"/>
        <v>0</v>
      </c>
      <c r="AJ135" s="264">
        <f t="shared" si="99"/>
        <v>0</v>
      </c>
      <c r="AK135" s="264">
        <f t="shared" si="99"/>
        <v>0</v>
      </c>
      <c r="AL135" s="264">
        <f t="shared" si="99"/>
        <v>0</v>
      </c>
      <c r="AM135" s="264">
        <f t="shared" si="99"/>
        <v>0</v>
      </c>
      <c r="AN135" s="264">
        <f t="shared" si="99"/>
        <v>0</v>
      </c>
      <c r="AO135" s="264">
        <f t="shared" si="99"/>
        <v>0</v>
      </c>
      <c r="AP135" s="264">
        <f t="shared" si="99"/>
        <v>0</v>
      </c>
      <c r="AQ135" s="262">
        <f t="shared" si="99"/>
        <v>0</v>
      </c>
      <c r="AR135" s="272"/>
      <c r="AS135" s="264"/>
      <c r="AT135" s="273">
        <f>AT136+AT137</f>
        <v>126420</v>
      </c>
      <c r="AU135" s="274"/>
      <c r="AV135" s="264"/>
      <c r="AW135" s="273">
        <f>AW136+AW137</f>
        <v>126420</v>
      </c>
      <c r="AX135" s="274">
        <f t="shared" si="99"/>
        <v>0</v>
      </c>
      <c r="AY135" s="264">
        <f t="shared" si="99"/>
        <v>0</v>
      </c>
      <c r="AZ135" s="264">
        <f t="shared" si="99"/>
        <v>0</v>
      </c>
      <c r="BA135" s="264">
        <f t="shared" si="99"/>
        <v>0</v>
      </c>
      <c r="BB135" s="264">
        <f t="shared" si="99"/>
        <v>0</v>
      </c>
      <c r="BC135" s="262">
        <f t="shared" si="99"/>
        <v>0</v>
      </c>
      <c r="BD135" s="272"/>
      <c r="BE135" s="264"/>
      <c r="BF135" s="273">
        <f t="shared" si="99"/>
        <v>126420</v>
      </c>
      <c r="BG135" s="274">
        <f t="shared" si="99"/>
        <v>0</v>
      </c>
      <c r="BH135" s="264">
        <f t="shared" si="99"/>
        <v>0</v>
      </c>
      <c r="BI135" s="264">
        <f t="shared" si="99"/>
        <v>0</v>
      </c>
      <c r="BJ135" s="264">
        <f t="shared" si="99"/>
        <v>0</v>
      </c>
      <c r="BK135" s="264">
        <f t="shared" si="99"/>
        <v>0</v>
      </c>
      <c r="BL135" s="262">
        <f t="shared" si="99"/>
        <v>0</v>
      </c>
      <c r="BM135" s="272">
        <f t="shared" si="99"/>
        <v>516</v>
      </c>
      <c r="BN135" s="272">
        <f t="shared" si="99"/>
        <v>516</v>
      </c>
      <c r="BO135" s="275">
        <f t="shared" si="99"/>
        <v>0</v>
      </c>
      <c r="BP135" s="275">
        <f t="shared" si="99"/>
        <v>0</v>
      </c>
      <c r="BQ135" s="305">
        <v>516</v>
      </c>
      <c r="BR135" s="274" t="s">
        <v>45</v>
      </c>
      <c r="BS135" s="264" t="s">
        <v>45</v>
      </c>
      <c r="BT135" s="264" t="s">
        <v>45</v>
      </c>
      <c r="BU135" s="264" t="s">
        <v>45</v>
      </c>
      <c r="BV135" s="282" t="s">
        <v>45</v>
      </c>
      <c r="BW135" s="282" t="s">
        <v>45</v>
      </c>
      <c r="BX135" s="277" t="s">
        <v>45</v>
      </c>
      <c r="BY135" s="282" t="s">
        <v>45</v>
      </c>
      <c r="BZ135" s="282"/>
      <c r="CA135" s="282" t="s">
        <v>45</v>
      </c>
      <c r="CB135" s="282" t="s">
        <v>45</v>
      </c>
      <c r="CC135" s="282" t="s">
        <v>45</v>
      </c>
      <c r="CD135" s="282" t="s">
        <v>45</v>
      </c>
      <c r="CE135" s="282" t="s">
        <v>45</v>
      </c>
      <c r="CF135" s="282" t="s">
        <v>45</v>
      </c>
      <c r="CG135" s="272" t="s">
        <v>45</v>
      </c>
      <c r="CH135" s="264" t="s">
        <v>45</v>
      </c>
      <c r="CI135" s="264"/>
      <c r="CJ135" s="264"/>
      <c r="CK135" s="264"/>
    </row>
    <row r="136" spans="1:89" s="189" customFormat="1" ht="15.75" customHeight="1">
      <c r="A136" s="552">
        <v>9</v>
      </c>
      <c r="B136" s="694" t="s">
        <v>207</v>
      </c>
      <c r="C136" s="632" t="s">
        <v>20</v>
      </c>
      <c r="D136" s="122"/>
      <c r="E136" s="197" t="s">
        <v>10</v>
      </c>
      <c r="F136" s="197">
        <v>258</v>
      </c>
      <c r="G136" s="191">
        <v>298</v>
      </c>
      <c r="H136" s="191">
        <f>F136*G136</f>
        <v>76884</v>
      </c>
      <c r="I136" s="212"/>
      <c r="J136" s="197">
        <f>H136-I136</f>
        <v>76884</v>
      </c>
      <c r="K136" s="198"/>
      <c r="L136" s="198"/>
      <c r="M136" s="198"/>
      <c r="N136" s="198"/>
      <c r="O136" s="198"/>
      <c r="P136" s="199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200"/>
      <c r="AR136" s="201">
        <f>F136-N136-AO136</f>
        <v>258</v>
      </c>
      <c r="AS136" s="199">
        <f>AT136/AR136</f>
        <v>298</v>
      </c>
      <c r="AT136" s="204">
        <f>H136-P136-AQ136</f>
        <v>76884</v>
      </c>
      <c r="AU136" s="203">
        <f aca="true" t="shared" si="100" ref="AU136:AW137">AR136</f>
        <v>258</v>
      </c>
      <c r="AV136" s="199">
        <f t="shared" si="100"/>
        <v>298</v>
      </c>
      <c r="AW136" s="204">
        <f t="shared" si="100"/>
        <v>76884</v>
      </c>
      <c r="AX136" s="205"/>
      <c r="AY136" s="195"/>
      <c r="AZ136" s="198"/>
      <c r="BA136" s="198"/>
      <c r="BB136" s="198"/>
      <c r="BC136" s="196"/>
      <c r="BD136" s="206">
        <f aca="true" t="shared" si="101" ref="BD136:BF137">AU136-BA136</f>
        <v>258</v>
      </c>
      <c r="BE136" s="195">
        <f t="shared" si="101"/>
        <v>298</v>
      </c>
      <c r="BF136" s="207">
        <f t="shared" si="101"/>
        <v>76884</v>
      </c>
      <c r="BG136" s="208"/>
      <c r="BH136" s="195"/>
      <c r="BI136" s="195"/>
      <c r="BJ136" s="195"/>
      <c r="BK136" s="195"/>
      <c r="BL136" s="197"/>
      <c r="BM136" s="206">
        <f>BD136-BJ136</f>
        <v>258</v>
      </c>
      <c r="BN136" s="206">
        <f>BM136</f>
        <v>258</v>
      </c>
      <c r="BO136" s="208"/>
      <c r="BP136" s="197"/>
      <c r="BQ136" s="306">
        <f>BN136-BP136</f>
        <v>258</v>
      </c>
      <c r="BR136" s="208"/>
      <c r="BS136" s="195"/>
      <c r="BT136" s="195" t="s">
        <v>45</v>
      </c>
      <c r="BU136" s="195"/>
      <c r="BV136" s="195"/>
      <c r="BW136" s="195" t="s">
        <v>45</v>
      </c>
      <c r="BX136" s="208"/>
      <c r="BY136" s="195"/>
      <c r="BZ136" s="195"/>
      <c r="CA136" s="195" t="s">
        <v>45</v>
      </c>
      <c r="CB136" s="391"/>
      <c r="CC136" s="387" t="s">
        <v>45</v>
      </c>
      <c r="CD136" s="195"/>
      <c r="CE136" s="195"/>
      <c r="CF136" s="195"/>
      <c r="CG136" s="206"/>
      <c r="CH136" s="195"/>
      <c r="CI136" s="195"/>
      <c r="CJ136" s="195"/>
      <c r="CK136" s="195"/>
    </row>
    <row r="137" spans="1:89" s="189" customFormat="1" ht="14.25" customHeight="1">
      <c r="A137" s="566">
        <v>10</v>
      </c>
      <c r="B137" s="695"/>
      <c r="C137" s="632" t="s">
        <v>21</v>
      </c>
      <c r="D137" s="122"/>
      <c r="E137" s="197" t="s">
        <v>10</v>
      </c>
      <c r="F137" s="197">
        <v>258</v>
      </c>
      <c r="G137" s="191">
        <v>192</v>
      </c>
      <c r="H137" s="191">
        <f>F137*G137</f>
        <v>49536</v>
      </c>
      <c r="I137" s="212"/>
      <c r="J137" s="197">
        <f>H137-I137</f>
        <v>49536</v>
      </c>
      <c r="K137" s="198"/>
      <c r="L137" s="198"/>
      <c r="M137" s="198"/>
      <c r="N137" s="198"/>
      <c r="O137" s="198"/>
      <c r="P137" s="199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200"/>
      <c r="AR137" s="201">
        <f>F137-N137-AO137</f>
        <v>258</v>
      </c>
      <c r="AS137" s="199">
        <f>AT137/AR137</f>
        <v>192</v>
      </c>
      <c r="AT137" s="204">
        <f>H137-P137-AQ137</f>
        <v>49536</v>
      </c>
      <c r="AU137" s="203">
        <f t="shared" si="100"/>
        <v>258</v>
      </c>
      <c r="AV137" s="199">
        <f t="shared" si="100"/>
        <v>192</v>
      </c>
      <c r="AW137" s="204">
        <f t="shared" si="100"/>
        <v>49536</v>
      </c>
      <c r="AX137" s="205"/>
      <c r="AY137" s="195"/>
      <c r="AZ137" s="198"/>
      <c r="BA137" s="198"/>
      <c r="BB137" s="198"/>
      <c r="BC137" s="196"/>
      <c r="BD137" s="206">
        <f t="shared" si="101"/>
        <v>258</v>
      </c>
      <c r="BE137" s="195">
        <f t="shared" si="101"/>
        <v>192</v>
      </c>
      <c r="BF137" s="207">
        <f t="shared" si="101"/>
        <v>49536</v>
      </c>
      <c r="BG137" s="208"/>
      <c r="BH137" s="195"/>
      <c r="BI137" s="195"/>
      <c r="BJ137" s="195"/>
      <c r="BK137" s="195"/>
      <c r="BL137" s="197"/>
      <c r="BM137" s="206">
        <f>BD137-BJ137</f>
        <v>258</v>
      </c>
      <c r="BN137" s="206">
        <f>BM137</f>
        <v>258</v>
      </c>
      <c r="BO137" s="208"/>
      <c r="BP137" s="197"/>
      <c r="BQ137" s="306">
        <f>BN137-BP137</f>
        <v>258</v>
      </c>
      <c r="BR137" s="208"/>
      <c r="BS137" s="195"/>
      <c r="BT137" s="195" t="s">
        <v>45</v>
      </c>
      <c r="BU137" s="195"/>
      <c r="BV137" s="195"/>
      <c r="BW137" s="195" t="s">
        <v>45</v>
      </c>
      <c r="BX137" s="208"/>
      <c r="BY137" s="195"/>
      <c r="BZ137" s="195"/>
      <c r="CA137" s="195" t="s">
        <v>45</v>
      </c>
      <c r="CB137" s="391"/>
      <c r="CC137" s="387"/>
      <c r="CD137" s="195"/>
      <c r="CE137" s="195"/>
      <c r="CF137" s="195"/>
      <c r="CG137" s="206"/>
      <c r="CH137" s="195"/>
      <c r="CI137" s="195"/>
      <c r="CJ137" s="195"/>
      <c r="CK137" s="195"/>
    </row>
    <row r="138" spans="1:89" s="189" customFormat="1" ht="14.25" customHeight="1">
      <c r="A138" s="537" t="s">
        <v>45</v>
      </c>
      <c r="B138" s="647"/>
      <c r="C138" s="634" t="s">
        <v>141</v>
      </c>
      <c r="D138" s="507"/>
      <c r="E138" s="191"/>
      <c r="F138" s="195"/>
      <c r="G138" s="195"/>
      <c r="H138" s="264" t="e">
        <f>#REF!+#REF!+#REF!+#REF!</f>
        <v>#REF!</v>
      </c>
      <c r="I138" s="264" t="e">
        <f>#REF!+#REF!+#REF!+#REF!</f>
        <v>#REF!</v>
      </c>
      <c r="J138" s="264" t="e">
        <f>#REF!+#REF!+#REF!+#REF!</f>
        <v>#REF!</v>
      </c>
      <c r="K138" s="264" t="e">
        <f>#REF!+#REF!+#REF!+#REF!</f>
        <v>#REF!</v>
      </c>
      <c r="L138" s="264" t="e">
        <f>#REF!+#REF!+#REF!+#REF!</f>
        <v>#REF!</v>
      </c>
      <c r="M138" s="264" t="e">
        <f>#REF!+#REF!+#REF!+#REF!</f>
        <v>#REF!</v>
      </c>
      <c r="N138" s="264" t="e">
        <f>#REF!+#REF!+#REF!+#REF!</f>
        <v>#REF!</v>
      </c>
      <c r="O138" s="264" t="e">
        <f>#REF!+#REF!+#REF!+#REF!</f>
        <v>#REF!</v>
      </c>
      <c r="P138" s="264" t="e">
        <f>#REF!+#REF!+#REF!+#REF!</f>
        <v>#REF!</v>
      </c>
      <c r="Q138" s="264" t="e">
        <f>#REF!+#REF!+#REF!+#REF!</f>
        <v>#REF!</v>
      </c>
      <c r="R138" s="264" t="e">
        <f>#REF!+#REF!+#REF!+#REF!</f>
        <v>#REF!</v>
      </c>
      <c r="S138" s="264" t="e">
        <f>#REF!+#REF!+#REF!+#REF!</f>
        <v>#REF!</v>
      </c>
      <c r="T138" s="264" t="e">
        <f>#REF!+#REF!+#REF!+#REF!</f>
        <v>#REF!</v>
      </c>
      <c r="U138" s="264" t="e">
        <f>#REF!+#REF!+#REF!+#REF!</f>
        <v>#REF!</v>
      </c>
      <c r="V138" s="264" t="e">
        <f>#REF!+#REF!+#REF!+#REF!</f>
        <v>#REF!</v>
      </c>
      <c r="W138" s="264" t="e">
        <f>#REF!+#REF!+#REF!+#REF!</f>
        <v>#REF!</v>
      </c>
      <c r="X138" s="264" t="e">
        <f>#REF!+#REF!+#REF!+#REF!</f>
        <v>#REF!</v>
      </c>
      <c r="Y138" s="264" t="e">
        <f>#REF!+#REF!+#REF!+#REF!</f>
        <v>#REF!</v>
      </c>
      <c r="Z138" s="264" t="e">
        <f>#REF!+#REF!+#REF!+#REF!</f>
        <v>#REF!</v>
      </c>
      <c r="AA138" s="264" t="e">
        <f>#REF!+#REF!+#REF!+#REF!</f>
        <v>#REF!</v>
      </c>
      <c r="AB138" s="264" t="e">
        <f>#REF!+#REF!+#REF!+#REF!</f>
        <v>#REF!</v>
      </c>
      <c r="AC138" s="264" t="e">
        <f>#REF!+#REF!+#REF!+#REF!</f>
        <v>#REF!</v>
      </c>
      <c r="AD138" s="264" t="e">
        <f>#REF!+#REF!+#REF!+#REF!</f>
        <v>#REF!</v>
      </c>
      <c r="AE138" s="264" t="e">
        <f>#REF!+#REF!+#REF!+#REF!</f>
        <v>#REF!</v>
      </c>
      <c r="AF138" s="264" t="e">
        <f>#REF!+#REF!+#REF!+#REF!</f>
        <v>#REF!</v>
      </c>
      <c r="AG138" s="264" t="e">
        <f>#REF!+#REF!+#REF!+#REF!</f>
        <v>#REF!</v>
      </c>
      <c r="AH138" s="264" t="e">
        <f>#REF!+#REF!+#REF!+#REF!</f>
        <v>#REF!</v>
      </c>
      <c r="AI138" s="264" t="e">
        <f>#REF!+#REF!+#REF!+#REF!</f>
        <v>#REF!</v>
      </c>
      <c r="AJ138" s="264" t="e">
        <f>#REF!+#REF!+#REF!+#REF!</f>
        <v>#REF!</v>
      </c>
      <c r="AK138" s="264" t="e">
        <f>#REF!+#REF!+#REF!+#REF!</f>
        <v>#REF!</v>
      </c>
      <c r="AL138" s="264" t="e">
        <f>#REF!+#REF!+#REF!+#REF!</f>
        <v>#REF!</v>
      </c>
      <c r="AM138" s="264" t="e">
        <f>#REF!+#REF!+#REF!+#REF!</f>
        <v>#REF!</v>
      </c>
      <c r="AN138" s="264" t="e">
        <f>#REF!+#REF!+#REF!+#REF!</f>
        <v>#REF!</v>
      </c>
      <c r="AO138" s="264" t="e">
        <f>#REF!+#REF!+#REF!+#REF!</f>
        <v>#REF!</v>
      </c>
      <c r="AP138" s="264" t="e">
        <f>#REF!+#REF!+#REF!+#REF!</f>
        <v>#REF!</v>
      </c>
      <c r="AQ138" s="262" t="e">
        <f>#REF!+#REF!+#REF!+#REF!</f>
        <v>#REF!</v>
      </c>
      <c r="AR138" s="272"/>
      <c r="AS138" s="264"/>
      <c r="AT138" s="273" t="e">
        <f>#REF!+#REF!+#REF!+#REF!</f>
        <v>#REF!</v>
      </c>
      <c r="AU138" s="274"/>
      <c r="AV138" s="264"/>
      <c r="AW138" s="273" t="e">
        <f>#REF!+#REF!+#REF!+#REF!</f>
        <v>#REF!</v>
      </c>
      <c r="AX138" s="274" t="e">
        <f>#REF!+#REF!+#REF!+#REF!</f>
        <v>#REF!</v>
      </c>
      <c r="AY138" s="264" t="e">
        <f>#REF!+#REF!+#REF!+#REF!</f>
        <v>#REF!</v>
      </c>
      <c r="AZ138" s="264" t="e">
        <f>#REF!+#REF!+#REF!+#REF!</f>
        <v>#REF!</v>
      </c>
      <c r="BA138" s="264" t="e">
        <f>#REF!+#REF!+#REF!+#REF!</f>
        <v>#REF!</v>
      </c>
      <c r="BB138" s="264" t="e">
        <f>#REF!+#REF!+#REF!+#REF!</f>
        <v>#REF!</v>
      </c>
      <c r="BC138" s="262" t="e">
        <f>#REF!+#REF!+#REF!+#REF!</f>
        <v>#REF!</v>
      </c>
      <c r="BD138" s="272"/>
      <c r="BE138" s="264"/>
      <c r="BF138" s="273" t="e">
        <f>#REF!+#REF!+#REF!+#REF!</f>
        <v>#REF!</v>
      </c>
      <c r="BG138" s="274" t="e">
        <f>#REF!+#REF!+#REF!+#REF!</f>
        <v>#REF!</v>
      </c>
      <c r="BH138" s="264" t="e">
        <f>#REF!+#REF!+#REF!+#REF!</f>
        <v>#REF!</v>
      </c>
      <c r="BI138" s="264" t="e">
        <f>#REF!+#REF!+#REF!+#REF!</f>
        <v>#REF!</v>
      </c>
      <c r="BJ138" s="264" t="e">
        <f>#REF!+#REF!+#REF!+#REF!</f>
        <v>#REF!</v>
      </c>
      <c r="BK138" s="264" t="e">
        <f>#REF!+#REF!+#REF!+#REF!</f>
        <v>#REF!</v>
      </c>
      <c r="BL138" s="262" t="e">
        <f>#REF!+#REF!+#REF!+#REF!</f>
        <v>#REF!</v>
      </c>
      <c r="BM138" s="272" t="e">
        <f>#REF!+#REF!+#REF!+#REF!</f>
        <v>#REF!</v>
      </c>
      <c r="BN138" s="272" t="e">
        <f>#REF!+#REF!+#REF!+#REF!</f>
        <v>#REF!</v>
      </c>
      <c r="BO138" s="275" t="e">
        <f>#REF!+#REF!+#REF!+#REF!</f>
        <v>#REF!</v>
      </c>
      <c r="BP138" s="275" t="e">
        <f>#REF!+#REF!+#REF!+#REF!</f>
        <v>#REF!</v>
      </c>
      <c r="BQ138" s="305" t="s">
        <v>45</v>
      </c>
      <c r="BR138" s="274" t="s">
        <v>45</v>
      </c>
      <c r="BS138" s="264" t="s">
        <v>45</v>
      </c>
      <c r="BT138" s="264" t="s">
        <v>45</v>
      </c>
      <c r="BU138" s="264" t="s">
        <v>45</v>
      </c>
      <c r="BV138" s="282" t="s">
        <v>45</v>
      </c>
      <c r="BW138" s="282" t="s">
        <v>45</v>
      </c>
      <c r="BX138" s="277" t="s">
        <v>45</v>
      </c>
      <c r="BY138" s="282" t="s">
        <v>45</v>
      </c>
      <c r="BZ138" s="282"/>
      <c r="CA138" s="282" t="s">
        <v>45</v>
      </c>
      <c r="CB138" s="282" t="s">
        <v>45</v>
      </c>
      <c r="CC138" s="282" t="s">
        <v>45</v>
      </c>
      <c r="CD138" s="282" t="s">
        <v>45</v>
      </c>
      <c r="CE138" s="282" t="s">
        <v>45</v>
      </c>
      <c r="CF138" s="282" t="s">
        <v>45</v>
      </c>
      <c r="CG138" s="272" t="s">
        <v>45</v>
      </c>
      <c r="CH138" s="264" t="s">
        <v>45</v>
      </c>
      <c r="CI138" s="264"/>
      <c r="CJ138" s="264"/>
      <c r="CK138" s="264"/>
    </row>
    <row r="139" spans="1:163" s="29" customFormat="1" ht="14.25" customHeight="1">
      <c r="A139" s="690">
        <v>1</v>
      </c>
      <c r="B139" s="554" t="s">
        <v>218</v>
      </c>
      <c r="C139" s="606" t="s">
        <v>134</v>
      </c>
      <c r="D139" s="32" t="s">
        <v>112</v>
      </c>
      <c r="E139" s="192"/>
      <c r="F139" s="215"/>
      <c r="G139" s="215"/>
      <c r="H139" s="215">
        <v>379041.38</v>
      </c>
      <c r="I139" s="280"/>
      <c r="J139" s="231">
        <f>H139-I139</f>
        <v>379041.38</v>
      </c>
      <c r="K139" s="244"/>
      <c r="L139" s="244"/>
      <c r="M139" s="244"/>
      <c r="N139" s="244"/>
      <c r="O139" s="244"/>
      <c r="P139" s="23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  <c r="AJ139" s="244"/>
      <c r="AK139" s="244"/>
      <c r="AL139" s="244"/>
      <c r="AM139" s="244"/>
      <c r="AN139" s="244"/>
      <c r="AO139" s="244"/>
      <c r="AP139" s="244"/>
      <c r="AQ139" s="245"/>
      <c r="AR139" s="233"/>
      <c r="AS139" s="234"/>
      <c r="AT139" s="237">
        <f>H139-P139-AQ139</f>
        <v>379041.38</v>
      </c>
      <c r="AU139" s="236"/>
      <c r="AV139" s="234"/>
      <c r="AW139" s="237">
        <f>AT139</f>
        <v>379041.38</v>
      </c>
      <c r="AX139" s="246"/>
      <c r="AY139" s="215"/>
      <c r="AZ139" s="244"/>
      <c r="BA139" s="244"/>
      <c r="BB139" s="244"/>
      <c r="BC139" s="243"/>
      <c r="BD139" s="239"/>
      <c r="BE139" s="215"/>
      <c r="BF139" s="240">
        <f>AW139-BC139</f>
        <v>379041.38</v>
      </c>
      <c r="BG139" s="241"/>
      <c r="BH139" s="215"/>
      <c r="BI139" s="215"/>
      <c r="BJ139" s="215"/>
      <c r="BK139" s="215"/>
      <c r="BL139" s="231"/>
      <c r="BM139" s="239"/>
      <c r="BN139" s="239"/>
      <c r="BO139" s="241"/>
      <c r="BP139" s="278"/>
      <c r="BQ139" s="308"/>
      <c r="BR139" s="304"/>
      <c r="BS139" s="215"/>
      <c r="BT139" s="215"/>
      <c r="BU139" s="215"/>
      <c r="BV139" s="215"/>
      <c r="BW139" s="215"/>
      <c r="BX139" s="241"/>
      <c r="BY139" s="215"/>
      <c r="BZ139" s="195"/>
      <c r="CA139" s="387"/>
      <c r="CB139" s="387"/>
      <c r="CC139" s="387"/>
      <c r="CD139" s="215"/>
      <c r="CE139" s="215"/>
      <c r="CF139" s="215"/>
      <c r="CG139" s="239"/>
      <c r="CH139" s="215"/>
      <c r="CI139" s="215"/>
      <c r="CJ139" s="215"/>
      <c r="CK139" s="215"/>
      <c r="CL139" s="189"/>
      <c r="CM139" s="189"/>
      <c r="CN139" s="189"/>
      <c r="CO139" s="189"/>
      <c r="CP139" s="189"/>
      <c r="CQ139" s="189"/>
      <c r="CR139" s="189"/>
      <c r="CS139" s="189"/>
      <c r="CT139" s="189"/>
      <c r="CU139" s="189"/>
      <c r="CV139" s="189"/>
      <c r="CW139" s="189"/>
      <c r="CX139" s="189"/>
      <c r="CY139" s="189"/>
      <c r="CZ139" s="189"/>
      <c r="DA139" s="189"/>
      <c r="DB139" s="189"/>
      <c r="DC139" s="189"/>
      <c r="DD139" s="189"/>
      <c r="DE139" s="189"/>
      <c r="DF139" s="189"/>
      <c r="DG139" s="189"/>
      <c r="DH139" s="189"/>
      <c r="DI139" s="189"/>
      <c r="DJ139" s="189"/>
      <c r="DK139" s="189"/>
      <c r="DL139" s="189"/>
      <c r="DM139" s="189"/>
      <c r="DN139" s="189"/>
      <c r="DO139" s="189"/>
      <c r="DP139" s="189"/>
      <c r="DQ139" s="189"/>
      <c r="DR139" s="189"/>
      <c r="DS139" s="189"/>
      <c r="DT139" s="189"/>
      <c r="DU139" s="189"/>
      <c r="DV139" s="189"/>
      <c r="DW139" s="189"/>
      <c r="DX139" s="189"/>
      <c r="DY139" s="189"/>
      <c r="DZ139" s="189"/>
      <c r="EA139" s="189"/>
      <c r="EB139" s="189"/>
      <c r="EC139" s="189"/>
      <c r="ED139" s="189"/>
      <c r="EE139" s="189"/>
      <c r="EF139" s="189"/>
      <c r="EG139" s="189"/>
      <c r="EH139" s="189"/>
      <c r="EI139" s="189"/>
      <c r="EJ139" s="189"/>
      <c r="EK139" s="189"/>
      <c r="EL139" s="189"/>
      <c r="EM139" s="189"/>
      <c r="EN139" s="189"/>
      <c r="EO139" s="189"/>
      <c r="EP139" s="189"/>
      <c r="EQ139" s="189"/>
      <c r="ER139" s="189"/>
      <c r="ES139" s="189"/>
      <c r="ET139" s="189"/>
      <c r="EU139" s="189"/>
      <c r="EV139" s="189"/>
      <c r="EW139" s="189"/>
      <c r="EX139" s="189"/>
      <c r="EY139" s="189"/>
      <c r="EZ139" s="189"/>
      <c r="FA139" s="189"/>
      <c r="FB139" s="189"/>
      <c r="FC139" s="189"/>
      <c r="FD139" s="189"/>
      <c r="FE139" s="189"/>
      <c r="FF139" s="189"/>
      <c r="FG139" s="189"/>
    </row>
    <row r="140" spans="1:163" s="29" customFormat="1" ht="14.25" customHeight="1">
      <c r="A140" s="683">
        <v>2</v>
      </c>
      <c r="B140" s="696" t="s">
        <v>211</v>
      </c>
      <c r="C140" s="606" t="s">
        <v>151</v>
      </c>
      <c r="D140" s="32" t="s">
        <v>112</v>
      </c>
      <c r="E140" s="192"/>
      <c r="F140" s="215"/>
      <c r="G140" s="215"/>
      <c r="H140" s="192">
        <v>390000</v>
      </c>
      <c r="I140" s="280"/>
      <c r="J140" s="231">
        <f>H140-I140</f>
        <v>390000</v>
      </c>
      <c r="K140" s="244"/>
      <c r="L140" s="244"/>
      <c r="M140" s="244"/>
      <c r="N140" s="244"/>
      <c r="O140" s="244"/>
      <c r="P140" s="23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4"/>
      <c r="AL140" s="244"/>
      <c r="AM140" s="244"/>
      <c r="AN140" s="244"/>
      <c r="AO140" s="244"/>
      <c r="AP140" s="244"/>
      <c r="AQ140" s="245"/>
      <c r="AR140" s="233"/>
      <c r="AS140" s="234"/>
      <c r="AT140" s="237">
        <f>H140-P140-AQ140</f>
        <v>390000</v>
      </c>
      <c r="AU140" s="236"/>
      <c r="AV140" s="234"/>
      <c r="AW140" s="237">
        <f>AT140</f>
        <v>390000</v>
      </c>
      <c r="AX140" s="246"/>
      <c r="AY140" s="215"/>
      <c r="AZ140" s="244"/>
      <c r="BA140" s="244"/>
      <c r="BB140" s="244"/>
      <c r="BC140" s="243"/>
      <c r="BD140" s="239"/>
      <c r="BE140" s="215"/>
      <c r="BF140" s="240">
        <f>AW140-BC140</f>
        <v>390000</v>
      </c>
      <c r="BG140" s="241"/>
      <c r="BH140" s="215"/>
      <c r="BI140" s="215"/>
      <c r="BJ140" s="215"/>
      <c r="BK140" s="215"/>
      <c r="BL140" s="231"/>
      <c r="BM140" s="239"/>
      <c r="BN140" s="239"/>
      <c r="BO140" s="241"/>
      <c r="BP140" s="278"/>
      <c r="BQ140" s="308"/>
      <c r="BR140" s="304"/>
      <c r="BS140" s="215"/>
      <c r="BT140" s="215"/>
      <c r="BU140" s="215"/>
      <c r="BV140" s="215"/>
      <c r="BW140" s="215"/>
      <c r="BX140" s="241"/>
      <c r="BY140" s="215"/>
      <c r="BZ140" s="195"/>
      <c r="CA140" s="387"/>
      <c r="CB140" s="387"/>
      <c r="CC140" s="387"/>
      <c r="CD140" s="387"/>
      <c r="CE140" s="215"/>
      <c r="CF140" s="215"/>
      <c r="CG140" s="239"/>
      <c r="CH140" s="215"/>
      <c r="CI140" s="215"/>
      <c r="CJ140" s="215"/>
      <c r="CK140" s="215"/>
      <c r="CL140" s="189"/>
      <c r="CM140" s="189"/>
      <c r="CN140" s="189"/>
      <c r="CO140" s="189"/>
      <c r="CP140" s="189"/>
      <c r="CQ140" s="189"/>
      <c r="CR140" s="189"/>
      <c r="CS140" s="189"/>
      <c r="CT140" s="189"/>
      <c r="CU140" s="189"/>
      <c r="CV140" s="189"/>
      <c r="CW140" s="189"/>
      <c r="CX140" s="189"/>
      <c r="CY140" s="189"/>
      <c r="CZ140" s="189"/>
      <c r="DA140" s="189"/>
      <c r="DB140" s="189"/>
      <c r="DC140" s="189"/>
      <c r="DD140" s="189"/>
      <c r="DE140" s="189"/>
      <c r="DF140" s="189"/>
      <c r="DG140" s="189"/>
      <c r="DH140" s="189"/>
      <c r="DI140" s="189"/>
      <c r="DJ140" s="189"/>
      <c r="DK140" s="189"/>
      <c r="DL140" s="189"/>
      <c r="DM140" s="189"/>
      <c r="DN140" s="189"/>
      <c r="DO140" s="189"/>
      <c r="DP140" s="189"/>
      <c r="DQ140" s="189"/>
      <c r="DR140" s="189"/>
      <c r="DS140" s="189"/>
      <c r="DT140" s="189"/>
      <c r="DU140" s="189"/>
      <c r="DV140" s="189"/>
      <c r="DW140" s="189"/>
      <c r="DX140" s="189"/>
      <c r="DY140" s="189"/>
      <c r="DZ140" s="189"/>
      <c r="EA140" s="189"/>
      <c r="EB140" s="189"/>
      <c r="EC140" s="189"/>
      <c r="ED140" s="189"/>
      <c r="EE140" s="189"/>
      <c r="EF140" s="189"/>
      <c r="EG140" s="189"/>
      <c r="EH140" s="189"/>
      <c r="EI140" s="189"/>
      <c r="EJ140" s="189"/>
      <c r="EK140" s="189"/>
      <c r="EL140" s="189"/>
      <c r="EM140" s="189"/>
      <c r="EN140" s="189"/>
      <c r="EO140" s="189"/>
      <c r="EP140" s="189"/>
      <c r="EQ140" s="189"/>
      <c r="ER140" s="189"/>
      <c r="ES140" s="189"/>
      <c r="ET140" s="189"/>
      <c r="EU140" s="189"/>
      <c r="EV140" s="189"/>
      <c r="EW140" s="189"/>
      <c r="EX140" s="189"/>
      <c r="EY140" s="189"/>
      <c r="EZ140" s="189"/>
      <c r="FA140" s="189"/>
      <c r="FB140" s="189"/>
      <c r="FC140" s="189"/>
      <c r="FD140" s="189"/>
      <c r="FE140" s="189"/>
      <c r="FF140" s="189"/>
      <c r="FG140" s="189"/>
    </row>
    <row r="141" spans="1:163" s="29" customFormat="1" ht="15" customHeight="1">
      <c r="A141" s="683">
        <v>3</v>
      </c>
      <c r="B141" s="697"/>
      <c r="C141" s="606" t="s">
        <v>155</v>
      </c>
      <c r="D141" s="32" t="s">
        <v>112</v>
      </c>
      <c r="E141" s="192"/>
      <c r="F141" s="215"/>
      <c r="G141" s="215"/>
      <c r="H141" s="192">
        <v>230000</v>
      </c>
      <c r="I141" s="280"/>
      <c r="J141" s="231">
        <f>H141-I141</f>
        <v>230000</v>
      </c>
      <c r="K141" s="244"/>
      <c r="L141" s="244"/>
      <c r="M141" s="244"/>
      <c r="N141" s="244"/>
      <c r="O141" s="244"/>
      <c r="P141" s="23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  <c r="AJ141" s="244"/>
      <c r="AK141" s="244"/>
      <c r="AL141" s="244"/>
      <c r="AM141" s="244"/>
      <c r="AN141" s="244"/>
      <c r="AO141" s="244"/>
      <c r="AP141" s="244"/>
      <c r="AQ141" s="245"/>
      <c r="AR141" s="233"/>
      <c r="AS141" s="234"/>
      <c r="AT141" s="237">
        <f>H141-P141-AQ141</f>
        <v>230000</v>
      </c>
      <c r="AU141" s="236"/>
      <c r="AV141" s="234"/>
      <c r="AW141" s="237">
        <f>AT141</f>
        <v>230000</v>
      </c>
      <c r="AX141" s="246"/>
      <c r="AY141" s="215"/>
      <c r="AZ141" s="244"/>
      <c r="BA141" s="244"/>
      <c r="BB141" s="244"/>
      <c r="BC141" s="243"/>
      <c r="BD141" s="239"/>
      <c r="BE141" s="215"/>
      <c r="BF141" s="240">
        <f>AW141-BC141</f>
        <v>230000</v>
      </c>
      <c r="BG141" s="241"/>
      <c r="BH141" s="215"/>
      <c r="BI141" s="215"/>
      <c r="BJ141" s="215"/>
      <c r="BK141" s="215"/>
      <c r="BL141" s="231"/>
      <c r="BM141" s="239"/>
      <c r="BN141" s="239"/>
      <c r="BO141" s="241"/>
      <c r="BP141" s="278"/>
      <c r="BQ141" s="308"/>
      <c r="BR141" s="304"/>
      <c r="BS141" s="215"/>
      <c r="BT141" s="215"/>
      <c r="BU141" s="215"/>
      <c r="BV141" s="215"/>
      <c r="BW141" s="215"/>
      <c r="BX141" s="241"/>
      <c r="BY141" s="215"/>
      <c r="BZ141" s="195"/>
      <c r="CA141" s="387"/>
      <c r="CB141" s="387"/>
      <c r="CC141" s="387"/>
      <c r="CD141" s="215"/>
      <c r="CE141" s="215"/>
      <c r="CF141" s="215"/>
      <c r="CG141" s="239"/>
      <c r="CH141" s="215"/>
      <c r="CI141" s="215"/>
      <c r="CJ141" s="215"/>
      <c r="CK141" s="215"/>
      <c r="CL141" s="189"/>
      <c r="CM141" s="189"/>
      <c r="CN141" s="189"/>
      <c r="CO141" s="189"/>
      <c r="CP141" s="189"/>
      <c r="CQ141" s="189"/>
      <c r="CR141" s="189"/>
      <c r="CS141" s="189"/>
      <c r="CT141" s="189"/>
      <c r="CU141" s="189"/>
      <c r="CV141" s="189"/>
      <c r="CW141" s="189"/>
      <c r="CX141" s="189"/>
      <c r="CY141" s="189"/>
      <c r="CZ141" s="189"/>
      <c r="DA141" s="189"/>
      <c r="DB141" s="189"/>
      <c r="DC141" s="189"/>
      <c r="DD141" s="189"/>
      <c r="DE141" s="189"/>
      <c r="DF141" s="189"/>
      <c r="DG141" s="189"/>
      <c r="DH141" s="189"/>
      <c r="DI141" s="189"/>
      <c r="DJ141" s="189"/>
      <c r="DK141" s="189"/>
      <c r="DL141" s="189"/>
      <c r="DM141" s="189"/>
      <c r="DN141" s="189"/>
      <c r="DO141" s="189"/>
      <c r="DP141" s="189"/>
      <c r="DQ141" s="189"/>
      <c r="DR141" s="189"/>
      <c r="DS141" s="189"/>
      <c r="DT141" s="189"/>
      <c r="DU141" s="189"/>
      <c r="DV141" s="189"/>
      <c r="DW141" s="189"/>
      <c r="DX141" s="189"/>
      <c r="DY141" s="189"/>
      <c r="DZ141" s="189"/>
      <c r="EA141" s="189"/>
      <c r="EB141" s="189"/>
      <c r="EC141" s="189"/>
      <c r="ED141" s="189"/>
      <c r="EE141" s="189"/>
      <c r="EF141" s="189"/>
      <c r="EG141" s="189"/>
      <c r="EH141" s="189"/>
      <c r="EI141" s="189"/>
      <c r="EJ141" s="189"/>
      <c r="EK141" s="189"/>
      <c r="EL141" s="189"/>
      <c r="EM141" s="189"/>
      <c r="EN141" s="189"/>
      <c r="EO141" s="189"/>
      <c r="EP141" s="189"/>
      <c r="EQ141" s="189"/>
      <c r="ER141" s="189"/>
      <c r="ES141" s="189"/>
      <c r="ET141" s="189"/>
      <c r="EU141" s="189"/>
      <c r="EV141" s="189"/>
      <c r="EW141" s="189"/>
      <c r="EX141" s="189"/>
      <c r="EY141" s="189"/>
      <c r="EZ141" s="189"/>
      <c r="FA141" s="189"/>
      <c r="FB141" s="189"/>
      <c r="FC141" s="189"/>
      <c r="FD141" s="189"/>
      <c r="FE141" s="189"/>
      <c r="FF141" s="189"/>
      <c r="FG141" s="189"/>
    </row>
    <row r="142" spans="1:163" s="29" customFormat="1" ht="24.75" customHeight="1">
      <c r="A142" s="807">
        <v>4</v>
      </c>
      <c r="B142" s="554" t="s">
        <v>212</v>
      </c>
      <c r="C142" s="606" t="s">
        <v>156</v>
      </c>
      <c r="D142" s="32" t="s">
        <v>112</v>
      </c>
      <c r="E142" s="192"/>
      <c r="F142" s="215"/>
      <c r="G142" s="215"/>
      <c r="H142" s="215">
        <v>1021710</v>
      </c>
      <c r="I142" s="280"/>
      <c r="J142" s="231">
        <f>H142-I142</f>
        <v>1021710</v>
      </c>
      <c r="K142" s="244"/>
      <c r="L142" s="244"/>
      <c r="M142" s="244"/>
      <c r="N142" s="244"/>
      <c r="O142" s="244"/>
      <c r="P142" s="23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  <c r="AJ142" s="244"/>
      <c r="AK142" s="244"/>
      <c r="AL142" s="244"/>
      <c r="AM142" s="244"/>
      <c r="AN142" s="244"/>
      <c r="AO142" s="244"/>
      <c r="AP142" s="244"/>
      <c r="AQ142" s="245"/>
      <c r="AR142" s="233"/>
      <c r="AS142" s="234"/>
      <c r="AT142" s="237">
        <f>H142-P142-AQ142</f>
        <v>1021710</v>
      </c>
      <c r="AU142" s="236"/>
      <c r="AV142" s="234"/>
      <c r="AW142" s="237">
        <f>AT142</f>
        <v>1021710</v>
      </c>
      <c r="AX142" s="246"/>
      <c r="AY142" s="215"/>
      <c r="AZ142" s="244"/>
      <c r="BA142" s="244"/>
      <c r="BB142" s="244"/>
      <c r="BC142" s="243"/>
      <c r="BD142" s="239"/>
      <c r="BE142" s="215"/>
      <c r="BF142" s="240">
        <f>AW142-BC142</f>
        <v>1021710</v>
      </c>
      <c r="BG142" s="241"/>
      <c r="BH142" s="215"/>
      <c r="BI142" s="215"/>
      <c r="BJ142" s="215"/>
      <c r="BK142" s="215"/>
      <c r="BL142" s="231"/>
      <c r="BM142" s="239"/>
      <c r="BN142" s="239"/>
      <c r="BO142" s="241"/>
      <c r="BP142" s="278"/>
      <c r="BQ142" s="308"/>
      <c r="BR142" s="304"/>
      <c r="BS142" s="215"/>
      <c r="BT142" s="215"/>
      <c r="BU142" s="215"/>
      <c r="BV142" s="215"/>
      <c r="BW142" s="215"/>
      <c r="BX142" s="241"/>
      <c r="BY142" s="215"/>
      <c r="BZ142" s="195"/>
      <c r="CA142" s="195"/>
      <c r="CB142" s="195"/>
      <c r="CC142" s="387"/>
      <c r="CD142" s="387"/>
      <c r="CE142" s="215"/>
      <c r="CF142" s="215"/>
      <c r="CG142" s="239"/>
      <c r="CH142" s="215"/>
      <c r="CI142" s="215"/>
      <c r="CJ142" s="215"/>
      <c r="CK142" s="215"/>
      <c r="CL142" s="189"/>
      <c r="CM142" s="189"/>
      <c r="CN142" s="189"/>
      <c r="CO142" s="189"/>
      <c r="CP142" s="189"/>
      <c r="CQ142" s="189"/>
      <c r="CR142" s="189"/>
      <c r="CS142" s="189"/>
      <c r="CT142" s="189"/>
      <c r="CU142" s="189"/>
      <c r="CV142" s="189"/>
      <c r="CW142" s="189"/>
      <c r="CX142" s="189"/>
      <c r="CY142" s="189"/>
      <c r="CZ142" s="189"/>
      <c r="DA142" s="189"/>
      <c r="DB142" s="189"/>
      <c r="DC142" s="189"/>
      <c r="DD142" s="189"/>
      <c r="DE142" s="189"/>
      <c r="DF142" s="189"/>
      <c r="DG142" s="189"/>
      <c r="DH142" s="189"/>
      <c r="DI142" s="189"/>
      <c r="DJ142" s="189"/>
      <c r="DK142" s="189"/>
      <c r="DL142" s="189"/>
      <c r="DM142" s="189"/>
      <c r="DN142" s="189"/>
      <c r="DO142" s="189"/>
      <c r="DP142" s="189"/>
      <c r="DQ142" s="189"/>
      <c r="DR142" s="189"/>
      <c r="DS142" s="189"/>
      <c r="DT142" s="189"/>
      <c r="DU142" s="189"/>
      <c r="DV142" s="189"/>
      <c r="DW142" s="189"/>
      <c r="DX142" s="189"/>
      <c r="DY142" s="189"/>
      <c r="DZ142" s="189"/>
      <c r="EA142" s="189"/>
      <c r="EB142" s="189"/>
      <c r="EC142" s="189"/>
      <c r="ED142" s="189"/>
      <c r="EE142" s="189"/>
      <c r="EF142" s="189"/>
      <c r="EG142" s="189"/>
      <c r="EH142" s="189"/>
      <c r="EI142" s="189"/>
      <c r="EJ142" s="189"/>
      <c r="EK142" s="189"/>
      <c r="EL142" s="189"/>
      <c r="EM142" s="189"/>
      <c r="EN142" s="189"/>
      <c r="EO142" s="189"/>
      <c r="EP142" s="189"/>
      <c r="EQ142" s="189"/>
      <c r="ER142" s="189"/>
      <c r="ES142" s="189"/>
      <c r="ET142" s="189"/>
      <c r="EU142" s="189"/>
      <c r="EV142" s="189"/>
      <c r="EW142" s="189"/>
      <c r="EX142" s="189"/>
      <c r="EY142" s="189"/>
      <c r="EZ142" s="189"/>
      <c r="FA142" s="189"/>
      <c r="FB142" s="189"/>
      <c r="FC142" s="189"/>
      <c r="FD142" s="189"/>
      <c r="FE142" s="189"/>
      <c r="FF142" s="189"/>
      <c r="FG142" s="189"/>
    </row>
    <row r="143" spans="1:163" s="29" customFormat="1" ht="24.75" customHeight="1">
      <c r="A143" s="808"/>
      <c r="B143" s="554" t="s">
        <v>212</v>
      </c>
      <c r="C143" s="609" t="s">
        <v>220</v>
      </c>
      <c r="D143" s="32"/>
      <c r="E143" s="192"/>
      <c r="F143" s="215"/>
      <c r="G143" s="215"/>
      <c r="H143" s="215"/>
      <c r="I143" s="280"/>
      <c r="J143" s="231"/>
      <c r="K143" s="244"/>
      <c r="L143" s="244"/>
      <c r="M143" s="244"/>
      <c r="N143" s="244"/>
      <c r="O143" s="244"/>
      <c r="P143" s="23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  <c r="AJ143" s="244"/>
      <c r="AK143" s="244"/>
      <c r="AL143" s="244"/>
      <c r="AM143" s="244"/>
      <c r="AN143" s="244"/>
      <c r="AO143" s="244"/>
      <c r="AP143" s="244"/>
      <c r="AQ143" s="245"/>
      <c r="AR143" s="233"/>
      <c r="AS143" s="234"/>
      <c r="AT143" s="237"/>
      <c r="AU143" s="236"/>
      <c r="AV143" s="234"/>
      <c r="AW143" s="237"/>
      <c r="AX143" s="249"/>
      <c r="AY143" s="278"/>
      <c r="AZ143" s="243"/>
      <c r="BA143" s="243"/>
      <c r="BB143" s="244"/>
      <c r="BC143" s="249"/>
      <c r="BD143" s="239"/>
      <c r="BE143" s="215"/>
      <c r="BF143" s="240"/>
      <c r="BG143" s="241"/>
      <c r="BH143" s="215"/>
      <c r="BI143" s="215"/>
      <c r="BJ143" s="215"/>
      <c r="BK143" s="215"/>
      <c r="BL143" s="231"/>
      <c r="BM143" s="239"/>
      <c r="BN143" s="239"/>
      <c r="BO143" s="238"/>
      <c r="BP143" s="392"/>
      <c r="BQ143" s="308"/>
      <c r="BR143" s="304"/>
      <c r="BS143" s="215"/>
      <c r="BT143" s="215"/>
      <c r="BU143" s="215"/>
      <c r="BV143" s="215"/>
      <c r="BW143" s="215"/>
      <c r="BX143" s="241"/>
      <c r="BY143" s="215"/>
      <c r="BZ143" s="195"/>
      <c r="CA143" s="195"/>
      <c r="CB143" s="195"/>
      <c r="CC143" s="387"/>
      <c r="CD143" s="387"/>
      <c r="CE143" s="215"/>
      <c r="CF143" s="215"/>
      <c r="CG143" s="239"/>
      <c r="CH143" s="215"/>
      <c r="CI143" s="215"/>
      <c r="CJ143" s="215"/>
      <c r="CK143" s="215"/>
      <c r="CL143" s="189"/>
      <c r="CM143" s="189"/>
      <c r="CN143" s="189"/>
      <c r="CO143" s="189"/>
      <c r="CP143" s="189"/>
      <c r="CQ143" s="189"/>
      <c r="CR143" s="189"/>
      <c r="CS143" s="189"/>
      <c r="CT143" s="189"/>
      <c r="CU143" s="189"/>
      <c r="CV143" s="189"/>
      <c r="CW143" s="189"/>
      <c r="CX143" s="189"/>
      <c r="CY143" s="189"/>
      <c r="CZ143" s="189"/>
      <c r="DA143" s="189"/>
      <c r="DB143" s="189"/>
      <c r="DC143" s="189"/>
      <c r="DD143" s="189"/>
      <c r="DE143" s="189"/>
      <c r="DF143" s="189"/>
      <c r="DG143" s="189"/>
      <c r="DH143" s="189"/>
      <c r="DI143" s="189"/>
      <c r="DJ143" s="189"/>
      <c r="DK143" s="189"/>
      <c r="DL143" s="189"/>
      <c r="DM143" s="189"/>
      <c r="DN143" s="189"/>
      <c r="DO143" s="189"/>
      <c r="DP143" s="189"/>
      <c r="DQ143" s="189"/>
      <c r="DR143" s="189"/>
      <c r="DS143" s="189"/>
      <c r="DT143" s="189"/>
      <c r="DU143" s="189"/>
      <c r="DV143" s="189"/>
      <c r="DW143" s="189"/>
      <c r="DX143" s="189"/>
      <c r="DY143" s="189"/>
      <c r="DZ143" s="189"/>
      <c r="EA143" s="189"/>
      <c r="EB143" s="189"/>
      <c r="EC143" s="189"/>
      <c r="ED143" s="189"/>
      <c r="EE143" s="189"/>
      <c r="EF143" s="189"/>
      <c r="EG143" s="189"/>
      <c r="EH143" s="189"/>
      <c r="EI143" s="189"/>
      <c r="EJ143" s="189"/>
      <c r="EK143" s="189"/>
      <c r="EL143" s="189"/>
      <c r="EM143" s="189"/>
      <c r="EN143" s="189"/>
      <c r="EO143" s="189"/>
      <c r="EP143" s="189"/>
      <c r="EQ143" s="189"/>
      <c r="ER143" s="189"/>
      <c r="ES143" s="189"/>
      <c r="ET143" s="189"/>
      <c r="EU143" s="189"/>
      <c r="EV143" s="189"/>
      <c r="EW143" s="189"/>
      <c r="EX143" s="189"/>
      <c r="EY143" s="189"/>
      <c r="EZ143" s="189"/>
      <c r="FA143" s="189"/>
      <c r="FB143" s="189"/>
      <c r="FC143" s="189"/>
      <c r="FD143" s="189"/>
      <c r="FE143" s="189"/>
      <c r="FF143" s="189"/>
      <c r="FG143" s="189"/>
    </row>
    <row r="144" spans="1:89" s="189" customFormat="1" ht="14.25" customHeight="1">
      <c r="A144" s="536"/>
      <c r="B144" s="647"/>
      <c r="C144" s="629" t="s">
        <v>174</v>
      </c>
      <c r="D144" s="32"/>
      <c r="E144" s="191"/>
      <c r="F144" s="195"/>
      <c r="G144" s="195"/>
      <c r="H144" s="195"/>
      <c r="I144" s="212"/>
      <c r="J144" s="197"/>
      <c r="K144" s="198"/>
      <c r="L144" s="198"/>
      <c r="M144" s="198"/>
      <c r="N144" s="198"/>
      <c r="O144" s="198"/>
      <c r="P144" s="199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200"/>
      <c r="AR144" s="201"/>
      <c r="AS144" s="199"/>
      <c r="AT144" s="204"/>
      <c r="AU144" s="203"/>
      <c r="AV144" s="199"/>
      <c r="AW144" s="204"/>
      <c r="AX144" s="248"/>
      <c r="AY144" s="197"/>
      <c r="AZ144" s="196"/>
      <c r="BA144" s="196"/>
      <c r="BB144" s="198"/>
      <c r="BC144" s="248"/>
      <c r="BD144" s="206"/>
      <c r="BE144" s="195"/>
      <c r="BF144" s="207"/>
      <c r="BG144" s="208"/>
      <c r="BH144" s="195"/>
      <c r="BI144" s="195"/>
      <c r="BJ144" s="195"/>
      <c r="BK144" s="195"/>
      <c r="BL144" s="197"/>
      <c r="BM144" s="206"/>
      <c r="BN144" s="206"/>
      <c r="BO144" s="209"/>
      <c r="BP144" s="209"/>
      <c r="BQ144" s="306"/>
      <c r="BR144" s="208"/>
      <c r="BS144" s="195"/>
      <c r="BT144" s="195"/>
      <c r="BU144" s="195"/>
      <c r="BV144" s="195"/>
      <c r="BW144" s="195"/>
      <c r="BX144" s="208"/>
      <c r="BY144" s="195"/>
      <c r="BZ144" s="195"/>
      <c r="CA144" s="195"/>
      <c r="CB144" s="195"/>
      <c r="CC144" s="195"/>
      <c r="CD144" s="195"/>
      <c r="CE144" s="195"/>
      <c r="CF144" s="195"/>
      <c r="CG144" s="206"/>
      <c r="CH144" s="195"/>
      <c r="CI144" s="195"/>
      <c r="CJ144" s="195"/>
      <c r="CK144" s="195"/>
    </row>
    <row r="145" spans="1:163" s="29" customFormat="1" ht="15.75" customHeight="1">
      <c r="A145" s="690">
        <v>1</v>
      </c>
      <c r="B145" s="554"/>
      <c r="C145" s="604" t="s">
        <v>177</v>
      </c>
      <c r="D145" s="32" t="s">
        <v>112</v>
      </c>
      <c r="E145" s="192" t="s">
        <v>98</v>
      </c>
      <c r="F145" s="215"/>
      <c r="G145" s="215"/>
      <c r="H145" s="215"/>
      <c r="I145" s="280"/>
      <c r="J145" s="231"/>
      <c r="K145" s="244"/>
      <c r="L145" s="244"/>
      <c r="M145" s="244"/>
      <c r="N145" s="244"/>
      <c r="O145" s="244"/>
      <c r="P145" s="23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  <c r="AJ145" s="244"/>
      <c r="AK145" s="244"/>
      <c r="AL145" s="244"/>
      <c r="AM145" s="244"/>
      <c r="AN145" s="244"/>
      <c r="AO145" s="244"/>
      <c r="AP145" s="244"/>
      <c r="AQ145" s="245"/>
      <c r="AR145" s="233"/>
      <c r="AS145" s="234"/>
      <c r="AT145" s="237"/>
      <c r="AU145" s="236"/>
      <c r="AV145" s="234"/>
      <c r="AW145" s="237"/>
      <c r="AX145" s="249"/>
      <c r="AY145" s="278"/>
      <c r="AZ145" s="243"/>
      <c r="BA145" s="243"/>
      <c r="BB145" s="244"/>
      <c r="BC145" s="249"/>
      <c r="BD145" s="239"/>
      <c r="BE145" s="215"/>
      <c r="BF145" s="240"/>
      <c r="BG145" s="241"/>
      <c r="BH145" s="215"/>
      <c r="BI145" s="215"/>
      <c r="BJ145" s="215"/>
      <c r="BK145" s="215"/>
      <c r="BL145" s="231"/>
      <c r="BM145" s="239"/>
      <c r="BN145" s="239"/>
      <c r="BO145" s="238"/>
      <c r="BP145" s="392"/>
      <c r="BQ145" s="308"/>
      <c r="BR145" s="304"/>
      <c r="BS145" s="215"/>
      <c r="BT145" s="215"/>
      <c r="BU145" s="215"/>
      <c r="BV145" s="215"/>
      <c r="BW145" s="215"/>
      <c r="BX145" s="241"/>
      <c r="BY145" s="215"/>
      <c r="BZ145" s="195"/>
      <c r="CA145" s="195"/>
      <c r="CB145" s="387"/>
      <c r="CC145" s="387"/>
      <c r="CD145" s="215"/>
      <c r="CE145" s="215"/>
      <c r="CF145" s="215"/>
      <c r="CG145" s="239"/>
      <c r="CH145" s="215"/>
      <c r="CI145" s="215"/>
      <c r="CJ145" s="215"/>
      <c r="CK145" s="215"/>
      <c r="CL145" s="189"/>
      <c r="CM145" s="189"/>
      <c r="CN145" s="189"/>
      <c r="CO145" s="189"/>
      <c r="CP145" s="189"/>
      <c r="CQ145" s="189"/>
      <c r="CR145" s="189"/>
      <c r="CS145" s="189"/>
      <c r="CT145" s="189"/>
      <c r="CU145" s="189"/>
      <c r="CV145" s="189"/>
      <c r="CW145" s="189"/>
      <c r="CX145" s="189"/>
      <c r="CY145" s="189"/>
      <c r="CZ145" s="189"/>
      <c r="DA145" s="189"/>
      <c r="DB145" s="189"/>
      <c r="DC145" s="189"/>
      <c r="DD145" s="189"/>
      <c r="DE145" s="189"/>
      <c r="DF145" s="189"/>
      <c r="DG145" s="189"/>
      <c r="DH145" s="189"/>
      <c r="DI145" s="189"/>
      <c r="DJ145" s="189"/>
      <c r="DK145" s="189"/>
      <c r="DL145" s="189"/>
      <c r="DM145" s="189"/>
      <c r="DN145" s="189"/>
      <c r="DO145" s="189"/>
      <c r="DP145" s="189"/>
      <c r="DQ145" s="189"/>
      <c r="DR145" s="189"/>
      <c r="DS145" s="189"/>
      <c r="DT145" s="189"/>
      <c r="DU145" s="189"/>
      <c r="DV145" s="189"/>
      <c r="DW145" s="189"/>
      <c r="DX145" s="189"/>
      <c r="DY145" s="189"/>
      <c r="DZ145" s="189"/>
      <c r="EA145" s="189"/>
      <c r="EB145" s="189"/>
      <c r="EC145" s="189"/>
      <c r="ED145" s="189"/>
      <c r="EE145" s="189"/>
      <c r="EF145" s="189"/>
      <c r="EG145" s="189"/>
      <c r="EH145" s="189"/>
      <c r="EI145" s="189"/>
      <c r="EJ145" s="189"/>
      <c r="EK145" s="189"/>
      <c r="EL145" s="189"/>
      <c r="EM145" s="189"/>
      <c r="EN145" s="189"/>
      <c r="EO145" s="189"/>
      <c r="EP145" s="189"/>
      <c r="EQ145" s="189"/>
      <c r="ER145" s="189"/>
      <c r="ES145" s="189"/>
      <c r="ET145" s="189"/>
      <c r="EU145" s="189"/>
      <c r="EV145" s="189"/>
      <c r="EW145" s="189"/>
      <c r="EX145" s="189"/>
      <c r="EY145" s="189"/>
      <c r="EZ145" s="189"/>
      <c r="FA145" s="189"/>
      <c r="FB145" s="189"/>
      <c r="FC145" s="189"/>
      <c r="FD145" s="189"/>
      <c r="FE145" s="189"/>
      <c r="FF145" s="189"/>
      <c r="FG145" s="189"/>
    </row>
    <row r="146" spans="1:163" s="29" customFormat="1" ht="15.75" customHeight="1">
      <c r="A146" s="690">
        <v>2</v>
      </c>
      <c r="B146" s="554"/>
      <c r="C146" s="604" t="s">
        <v>178</v>
      </c>
      <c r="D146" s="32" t="s">
        <v>112</v>
      </c>
      <c r="E146" s="192" t="s">
        <v>98</v>
      </c>
      <c r="F146" s="215"/>
      <c r="G146" s="215"/>
      <c r="H146" s="215"/>
      <c r="I146" s="280"/>
      <c r="J146" s="231"/>
      <c r="K146" s="244"/>
      <c r="L146" s="244"/>
      <c r="M146" s="244"/>
      <c r="N146" s="244"/>
      <c r="O146" s="244"/>
      <c r="P146" s="23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  <c r="AJ146" s="244"/>
      <c r="AK146" s="244"/>
      <c r="AL146" s="244"/>
      <c r="AM146" s="244"/>
      <c r="AN146" s="244"/>
      <c r="AO146" s="244"/>
      <c r="AP146" s="244"/>
      <c r="AQ146" s="245"/>
      <c r="AR146" s="233"/>
      <c r="AS146" s="234"/>
      <c r="AT146" s="237"/>
      <c r="AU146" s="236"/>
      <c r="AV146" s="234"/>
      <c r="AW146" s="237"/>
      <c r="AX146" s="249"/>
      <c r="AY146" s="278"/>
      <c r="AZ146" s="243"/>
      <c r="BA146" s="243"/>
      <c r="BB146" s="244"/>
      <c r="BC146" s="249"/>
      <c r="BD146" s="239"/>
      <c r="BE146" s="215"/>
      <c r="BF146" s="240"/>
      <c r="BG146" s="241"/>
      <c r="BH146" s="215"/>
      <c r="BI146" s="215"/>
      <c r="BJ146" s="215"/>
      <c r="BK146" s="215"/>
      <c r="BL146" s="231"/>
      <c r="BM146" s="239"/>
      <c r="BN146" s="239"/>
      <c r="BO146" s="238"/>
      <c r="BP146" s="392"/>
      <c r="BQ146" s="308"/>
      <c r="BR146" s="304"/>
      <c r="BS146" s="215"/>
      <c r="BT146" s="215"/>
      <c r="BU146" s="215"/>
      <c r="BV146" s="215"/>
      <c r="BW146" s="215"/>
      <c r="BX146" s="241"/>
      <c r="BY146" s="215"/>
      <c r="BZ146" s="195"/>
      <c r="CA146" s="195"/>
      <c r="CB146" s="387"/>
      <c r="CC146" s="387"/>
      <c r="CD146" s="215"/>
      <c r="CE146" s="215"/>
      <c r="CF146" s="215"/>
      <c r="CG146" s="239"/>
      <c r="CH146" s="215"/>
      <c r="CI146" s="215"/>
      <c r="CJ146" s="215"/>
      <c r="CK146" s="215"/>
      <c r="CL146" s="189"/>
      <c r="CM146" s="189"/>
      <c r="CN146" s="189"/>
      <c r="CO146" s="189"/>
      <c r="CP146" s="189"/>
      <c r="CQ146" s="189"/>
      <c r="CR146" s="189"/>
      <c r="CS146" s="189"/>
      <c r="CT146" s="189"/>
      <c r="CU146" s="189"/>
      <c r="CV146" s="189"/>
      <c r="CW146" s="189"/>
      <c r="CX146" s="189"/>
      <c r="CY146" s="189"/>
      <c r="CZ146" s="189"/>
      <c r="DA146" s="189"/>
      <c r="DB146" s="189"/>
      <c r="DC146" s="189"/>
      <c r="DD146" s="189"/>
      <c r="DE146" s="189"/>
      <c r="DF146" s="189"/>
      <c r="DG146" s="189"/>
      <c r="DH146" s="189"/>
      <c r="DI146" s="189"/>
      <c r="DJ146" s="189"/>
      <c r="DK146" s="189"/>
      <c r="DL146" s="189"/>
      <c r="DM146" s="189"/>
      <c r="DN146" s="189"/>
      <c r="DO146" s="189"/>
      <c r="DP146" s="189"/>
      <c r="DQ146" s="189"/>
      <c r="DR146" s="189"/>
      <c r="DS146" s="189"/>
      <c r="DT146" s="189"/>
      <c r="DU146" s="189"/>
      <c r="DV146" s="189"/>
      <c r="DW146" s="189"/>
      <c r="DX146" s="189"/>
      <c r="DY146" s="189"/>
      <c r="DZ146" s="189"/>
      <c r="EA146" s="189"/>
      <c r="EB146" s="189"/>
      <c r="EC146" s="189"/>
      <c r="ED146" s="189"/>
      <c r="EE146" s="189"/>
      <c r="EF146" s="189"/>
      <c r="EG146" s="189"/>
      <c r="EH146" s="189"/>
      <c r="EI146" s="189"/>
      <c r="EJ146" s="189"/>
      <c r="EK146" s="189"/>
      <c r="EL146" s="189"/>
      <c r="EM146" s="189"/>
      <c r="EN146" s="189"/>
      <c r="EO146" s="189"/>
      <c r="EP146" s="189"/>
      <c r="EQ146" s="189"/>
      <c r="ER146" s="189"/>
      <c r="ES146" s="189"/>
      <c r="ET146" s="189"/>
      <c r="EU146" s="189"/>
      <c r="EV146" s="189"/>
      <c r="EW146" s="189"/>
      <c r="EX146" s="189"/>
      <c r="EY146" s="189"/>
      <c r="EZ146" s="189"/>
      <c r="FA146" s="189"/>
      <c r="FB146" s="189"/>
      <c r="FC146" s="189"/>
      <c r="FD146" s="189"/>
      <c r="FE146" s="189"/>
      <c r="FF146" s="189"/>
      <c r="FG146" s="189"/>
    </row>
    <row r="147" spans="1:163" s="29" customFormat="1" ht="24" customHeight="1">
      <c r="A147" s="690">
        <v>3</v>
      </c>
      <c r="B147" s="554" t="s">
        <v>221</v>
      </c>
      <c r="C147" s="606" t="s">
        <v>179</v>
      </c>
      <c r="D147" s="32" t="s">
        <v>112</v>
      </c>
      <c r="E147" s="192"/>
      <c r="F147" s="215"/>
      <c r="G147" s="215"/>
      <c r="H147" s="215"/>
      <c r="I147" s="280"/>
      <c r="J147" s="231"/>
      <c r="K147" s="244"/>
      <c r="L147" s="244"/>
      <c r="M147" s="244"/>
      <c r="N147" s="244"/>
      <c r="O147" s="244"/>
      <c r="P147" s="23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  <c r="AJ147" s="244"/>
      <c r="AK147" s="244"/>
      <c r="AL147" s="244"/>
      <c r="AM147" s="244"/>
      <c r="AN147" s="244"/>
      <c r="AO147" s="244"/>
      <c r="AP147" s="244"/>
      <c r="AQ147" s="245"/>
      <c r="AR147" s="233"/>
      <c r="AS147" s="234"/>
      <c r="AT147" s="237"/>
      <c r="AU147" s="236"/>
      <c r="AV147" s="234"/>
      <c r="AW147" s="237"/>
      <c r="AX147" s="249"/>
      <c r="AY147" s="278"/>
      <c r="AZ147" s="243"/>
      <c r="BA147" s="243"/>
      <c r="BB147" s="244"/>
      <c r="BC147" s="249"/>
      <c r="BD147" s="239"/>
      <c r="BE147" s="215"/>
      <c r="BF147" s="240"/>
      <c r="BG147" s="241"/>
      <c r="BH147" s="215"/>
      <c r="BI147" s="215"/>
      <c r="BJ147" s="215"/>
      <c r="BK147" s="215"/>
      <c r="BL147" s="231"/>
      <c r="BM147" s="239"/>
      <c r="BN147" s="239"/>
      <c r="BO147" s="238"/>
      <c r="BP147" s="392"/>
      <c r="BQ147" s="308"/>
      <c r="BR147" s="304"/>
      <c r="BS147" s="215"/>
      <c r="BT147" s="215"/>
      <c r="BU147" s="215"/>
      <c r="BV147" s="215"/>
      <c r="BW147" s="215"/>
      <c r="BX147" s="241"/>
      <c r="BY147" s="215"/>
      <c r="BZ147" s="195"/>
      <c r="CA147" s="195"/>
      <c r="CB147" s="387"/>
      <c r="CC147" s="387"/>
      <c r="CD147" s="215"/>
      <c r="CE147" s="215"/>
      <c r="CF147" s="215"/>
      <c r="CG147" s="239"/>
      <c r="CH147" s="215"/>
      <c r="CI147" s="215"/>
      <c r="CJ147" s="215"/>
      <c r="CK147" s="215"/>
      <c r="CL147" s="189"/>
      <c r="CM147" s="189"/>
      <c r="CN147" s="189"/>
      <c r="CO147" s="189"/>
      <c r="CP147" s="189"/>
      <c r="CQ147" s="189"/>
      <c r="CR147" s="189"/>
      <c r="CS147" s="189"/>
      <c r="CT147" s="189"/>
      <c r="CU147" s="189"/>
      <c r="CV147" s="189"/>
      <c r="CW147" s="189"/>
      <c r="CX147" s="189"/>
      <c r="CY147" s="189"/>
      <c r="CZ147" s="189"/>
      <c r="DA147" s="189"/>
      <c r="DB147" s="189"/>
      <c r="DC147" s="189"/>
      <c r="DD147" s="189"/>
      <c r="DE147" s="189"/>
      <c r="DF147" s="189"/>
      <c r="DG147" s="189"/>
      <c r="DH147" s="189"/>
      <c r="DI147" s="189"/>
      <c r="DJ147" s="189"/>
      <c r="DK147" s="189"/>
      <c r="DL147" s="189"/>
      <c r="DM147" s="189"/>
      <c r="DN147" s="189"/>
      <c r="DO147" s="189"/>
      <c r="DP147" s="189"/>
      <c r="DQ147" s="189"/>
      <c r="DR147" s="189"/>
      <c r="DS147" s="189"/>
      <c r="DT147" s="189"/>
      <c r="DU147" s="189"/>
      <c r="DV147" s="189"/>
      <c r="DW147" s="189"/>
      <c r="DX147" s="189"/>
      <c r="DY147" s="189"/>
      <c r="DZ147" s="189"/>
      <c r="EA147" s="189"/>
      <c r="EB147" s="189"/>
      <c r="EC147" s="189"/>
      <c r="ED147" s="189"/>
      <c r="EE147" s="189"/>
      <c r="EF147" s="189"/>
      <c r="EG147" s="189"/>
      <c r="EH147" s="189"/>
      <c r="EI147" s="189"/>
      <c r="EJ147" s="189"/>
      <c r="EK147" s="189"/>
      <c r="EL147" s="189"/>
      <c r="EM147" s="189"/>
      <c r="EN147" s="189"/>
      <c r="EO147" s="189"/>
      <c r="EP147" s="189"/>
      <c r="EQ147" s="189"/>
      <c r="ER147" s="189"/>
      <c r="ES147" s="189"/>
      <c r="ET147" s="189"/>
      <c r="EU147" s="189"/>
      <c r="EV147" s="189"/>
      <c r="EW147" s="189"/>
      <c r="EX147" s="189"/>
      <c r="EY147" s="189"/>
      <c r="EZ147" s="189"/>
      <c r="FA147" s="189"/>
      <c r="FB147" s="189"/>
      <c r="FC147" s="189"/>
      <c r="FD147" s="189"/>
      <c r="FE147" s="189"/>
      <c r="FF147" s="189"/>
      <c r="FG147" s="189"/>
    </row>
    <row r="148" spans="1:89" s="189" customFormat="1" ht="14.25" customHeight="1">
      <c r="A148" s="537" t="s">
        <v>45</v>
      </c>
      <c r="B148" s="647" t="s">
        <v>223</v>
      </c>
      <c r="C148" s="629" t="s">
        <v>143</v>
      </c>
      <c r="D148" s="32" t="s">
        <v>112</v>
      </c>
      <c r="E148" s="191" t="str">
        <f>E149</f>
        <v>м2</v>
      </c>
      <c r="F148" s="195"/>
      <c r="G148" s="195"/>
      <c r="H148" s="264">
        <f>SUM(H149:H153)</f>
        <v>1040853</v>
      </c>
      <c r="I148" s="212"/>
      <c r="J148" s="262">
        <f>SUM(J149:J153)</f>
        <v>1040853</v>
      </c>
      <c r="K148" s="198"/>
      <c r="L148" s="198"/>
      <c r="M148" s="198"/>
      <c r="N148" s="265"/>
      <c r="O148" s="198"/>
      <c r="P148" s="199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200"/>
      <c r="AR148" s="201"/>
      <c r="AS148" s="199"/>
      <c r="AT148" s="204">
        <f>SUM(AT149:AT153)</f>
        <v>1040853</v>
      </c>
      <c r="AU148" s="203"/>
      <c r="AV148" s="199"/>
      <c r="AW148" s="204">
        <f>SUM(AW149:AW153)</f>
        <v>1040853</v>
      </c>
      <c r="AX148" s="508">
        <f aca="true" t="shared" si="102" ref="AX148:BQ148">SUM(AX149:AX153)</f>
        <v>0</v>
      </c>
      <c r="AY148" s="204">
        <f t="shared" si="102"/>
        <v>0</v>
      </c>
      <c r="AZ148" s="204">
        <f t="shared" si="102"/>
        <v>0</v>
      </c>
      <c r="BA148" s="200">
        <f t="shared" si="102"/>
        <v>0</v>
      </c>
      <c r="BB148" s="199">
        <f t="shared" si="102"/>
        <v>0</v>
      </c>
      <c r="BC148" s="509">
        <f t="shared" si="102"/>
        <v>0</v>
      </c>
      <c r="BD148" s="213"/>
      <c r="BE148" s="191"/>
      <c r="BF148" s="202">
        <f t="shared" si="102"/>
        <v>1040853</v>
      </c>
      <c r="BG148" s="203">
        <f t="shared" si="102"/>
        <v>0</v>
      </c>
      <c r="BH148" s="199">
        <f t="shared" si="102"/>
        <v>0</v>
      </c>
      <c r="BI148" s="199">
        <f t="shared" si="102"/>
        <v>0</v>
      </c>
      <c r="BJ148" s="199">
        <f t="shared" si="102"/>
        <v>0</v>
      </c>
      <c r="BK148" s="199">
        <f t="shared" si="102"/>
        <v>0</v>
      </c>
      <c r="BL148" s="200">
        <f t="shared" si="102"/>
        <v>0</v>
      </c>
      <c r="BM148" s="201">
        <f t="shared" si="102"/>
        <v>2025.46</v>
      </c>
      <c r="BN148" s="201">
        <f t="shared" si="102"/>
        <v>2025.46</v>
      </c>
      <c r="BO148" s="407">
        <f t="shared" si="102"/>
        <v>0</v>
      </c>
      <c r="BP148" s="407">
        <f t="shared" si="102"/>
        <v>0</v>
      </c>
      <c r="BQ148" s="309">
        <f t="shared" si="102"/>
        <v>2025.46</v>
      </c>
      <c r="BR148" s="214" t="s">
        <v>45</v>
      </c>
      <c r="BS148" s="191" t="s">
        <v>45</v>
      </c>
      <c r="BT148" s="191" t="s">
        <v>45</v>
      </c>
      <c r="BU148" s="191" t="s">
        <v>45</v>
      </c>
      <c r="BV148" s="327" t="s">
        <v>45</v>
      </c>
      <c r="BW148" s="327" t="s">
        <v>45</v>
      </c>
      <c r="BX148" s="510" t="s">
        <v>45</v>
      </c>
      <c r="BY148" s="327" t="s">
        <v>45</v>
      </c>
      <c r="BZ148" s="327"/>
      <c r="CA148" s="327" t="s">
        <v>45</v>
      </c>
      <c r="CB148" s="327" t="s">
        <v>45</v>
      </c>
      <c r="CC148" s="327" t="s">
        <v>45</v>
      </c>
      <c r="CD148" s="327" t="s">
        <v>45</v>
      </c>
      <c r="CE148" s="327" t="s">
        <v>45</v>
      </c>
      <c r="CF148" s="327" t="s">
        <v>45</v>
      </c>
      <c r="CG148" s="213" t="s">
        <v>45</v>
      </c>
      <c r="CH148" s="191" t="s">
        <v>45</v>
      </c>
      <c r="CI148" s="191"/>
      <c r="CJ148" s="191"/>
      <c r="CK148" s="191"/>
    </row>
    <row r="149" spans="1:163" s="29" customFormat="1" ht="13.5" customHeight="1">
      <c r="A149" s="542">
        <v>1</v>
      </c>
      <c r="B149" s="646"/>
      <c r="C149" s="636" t="s">
        <v>222</v>
      </c>
      <c r="D149" s="123"/>
      <c r="E149" s="215" t="s">
        <v>10</v>
      </c>
      <c r="F149" s="215">
        <v>1460.46</v>
      </c>
      <c r="G149" s="215">
        <v>550</v>
      </c>
      <c r="H149" s="215">
        <f>F149*G149</f>
        <v>803253</v>
      </c>
      <c r="I149" s="280"/>
      <c r="J149" s="231">
        <f>H149-I149</f>
        <v>803253</v>
      </c>
      <c r="K149" s="244"/>
      <c r="L149" s="244"/>
      <c r="M149" s="244"/>
      <c r="N149" s="244"/>
      <c r="O149" s="244"/>
      <c r="P149" s="23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  <c r="AJ149" s="244"/>
      <c r="AK149" s="244"/>
      <c r="AL149" s="244"/>
      <c r="AM149" s="244"/>
      <c r="AN149" s="244"/>
      <c r="AO149" s="244"/>
      <c r="AP149" s="244"/>
      <c r="AQ149" s="245"/>
      <c r="AR149" s="233">
        <f>F149-N149-AO149</f>
        <v>1460.46</v>
      </c>
      <c r="AS149" s="234">
        <f>AT149/AR149</f>
        <v>550</v>
      </c>
      <c r="AT149" s="237">
        <f>H149-P149-AQ149</f>
        <v>803253</v>
      </c>
      <c r="AU149" s="236">
        <f aca="true" t="shared" si="103" ref="AU149:AW153">AR149</f>
        <v>1460.46</v>
      </c>
      <c r="AV149" s="234">
        <f t="shared" si="103"/>
        <v>550</v>
      </c>
      <c r="AW149" s="237">
        <f t="shared" si="103"/>
        <v>803253</v>
      </c>
      <c r="AX149" s="246"/>
      <c r="AY149" s="215"/>
      <c r="AZ149" s="244"/>
      <c r="BA149" s="244"/>
      <c r="BB149" s="244"/>
      <c r="BC149" s="243"/>
      <c r="BD149" s="239">
        <f aca="true" t="shared" si="104" ref="BD149:BF153">AU149-BA149</f>
        <v>1460.46</v>
      </c>
      <c r="BE149" s="215">
        <f t="shared" si="104"/>
        <v>550</v>
      </c>
      <c r="BF149" s="240">
        <f t="shared" si="104"/>
        <v>803253</v>
      </c>
      <c r="BG149" s="241"/>
      <c r="BH149" s="215"/>
      <c r="BI149" s="215"/>
      <c r="BJ149" s="215"/>
      <c r="BK149" s="215"/>
      <c r="BL149" s="231"/>
      <c r="BM149" s="239">
        <f>BD149-BJ149</f>
        <v>1460.46</v>
      </c>
      <c r="BN149" s="239">
        <f>BM149</f>
        <v>1460.46</v>
      </c>
      <c r="BO149" s="241"/>
      <c r="BP149" s="278"/>
      <c r="BQ149" s="308">
        <f>BN149-BP149</f>
        <v>1460.46</v>
      </c>
      <c r="BR149" s="304"/>
      <c r="BS149" s="215"/>
      <c r="BT149" s="215" t="s">
        <v>45</v>
      </c>
      <c r="BU149" s="215"/>
      <c r="BV149" s="215"/>
      <c r="BW149" s="215" t="s">
        <v>45</v>
      </c>
      <c r="BX149" s="241"/>
      <c r="BY149" s="215"/>
      <c r="BZ149" s="195"/>
      <c r="CA149" s="215"/>
      <c r="CB149" s="387" t="s">
        <v>45</v>
      </c>
      <c r="CC149" s="387"/>
      <c r="CD149" s="215"/>
      <c r="CE149" s="215"/>
      <c r="CF149" s="215"/>
      <c r="CG149" s="239"/>
      <c r="CH149" s="215"/>
      <c r="CI149" s="215"/>
      <c r="CJ149" s="215"/>
      <c r="CK149" s="215"/>
      <c r="CL149" s="189"/>
      <c r="CM149" s="189"/>
      <c r="CN149" s="189"/>
      <c r="CO149" s="189"/>
      <c r="CP149" s="189"/>
      <c r="CQ149" s="189"/>
      <c r="CR149" s="189"/>
      <c r="CS149" s="189"/>
      <c r="CT149" s="189"/>
      <c r="CU149" s="189"/>
      <c r="CV149" s="189"/>
      <c r="CW149" s="189"/>
      <c r="CX149" s="189"/>
      <c r="CY149" s="189"/>
      <c r="CZ149" s="189"/>
      <c r="DA149" s="189"/>
      <c r="DB149" s="189"/>
      <c r="DC149" s="189"/>
      <c r="DD149" s="189"/>
      <c r="DE149" s="189"/>
      <c r="DF149" s="189"/>
      <c r="DG149" s="189"/>
      <c r="DH149" s="189"/>
      <c r="DI149" s="189"/>
      <c r="DJ149" s="189"/>
      <c r="DK149" s="189"/>
      <c r="DL149" s="189"/>
      <c r="DM149" s="189"/>
      <c r="DN149" s="189"/>
      <c r="DO149" s="189"/>
      <c r="DP149" s="189"/>
      <c r="DQ149" s="189"/>
      <c r="DR149" s="189"/>
      <c r="DS149" s="189"/>
      <c r="DT149" s="189"/>
      <c r="DU149" s="189"/>
      <c r="DV149" s="189"/>
      <c r="DW149" s="189"/>
      <c r="DX149" s="189"/>
      <c r="DY149" s="189"/>
      <c r="DZ149" s="189"/>
      <c r="EA149" s="189"/>
      <c r="EB149" s="189"/>
      <c r="EC149" s="189"/>
      <c r="ED149" s="189"/>
      <c r="EE149" s="189"/>
      <c r="EF149" s="189"/>
      <c r="EG149" s="189"/>
      <c r="EH149" s="189"/>
      <c r="EI149" s="189"/>
      <c r="EJ149" s="189"/>
      <c r="EK149" s="189"/>
      <c r="EL149" s="189"/>
      <c r="EM149" s="189"/>
      <c r="EN149" s="189"/>
      <c r="EO149" s="189"/>
      <c r="EP149" s="189"/>
      <c r="EQ149" s="189"/>
      <c r="ER149" s="189"/>
      <c r="ES149" s="189"/>
      <c r="ET149" s="189"/>
      <c r="EU149" s="189"/>
      <c r="EV149" s="189"/>
      <c r="EW149" s="189"/>
      <c r="EX149" s="189"/>
      <c r="EY149" s="189"/>
      <c r="EZ149" s="189"/>
      <c r="FA149" s="189"/>
      <c r="FB149" s="189"/>
      <c r="FC149" s="189"/>
      <c r="FD149" s="189"/>
      <c r="FE149" s="189"/>
      <c r="FF149" s="189"/>
      <c r="FG149" s="189"/>
    </row>
    <row r="150" spans="1:163" s="29" customFormat="1" ht="13.5" customHeight="1">
      <c r="A150" s="542"/>
      <c r="B150" s="646"/>
      <c r="C150" s="635" t="s">
        <v>152</v>
      </c>
      <c r="D150" s="123"/>
      <c r="E150" s="215"/>
      <c r="F150" s="215"/>
      <c r="G150" s="215"/>
      <c r="H150" s="215"/>
      <c r="I150" s="280"/>
      <c r="J150" s="231"/>
      <c r="K150" s="244"/>
      <c r="L150" s="244"/>
      <c r="M150" s="244"/>
      <c r="N150" s="244"/>
      <c r="O150" s="244"/>
      <c r="P150" s="23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  <c r="AJ150" s="244"/>
      <c r="AK150" s="244"/>
      <c r="AL150" s="244"/>
      <c r="AM150" s="244"/>
      <c r="AN150" s="244"/>
      <c r="AO150" s="244"/>
      <c r="AP150" s="244"/>
      <c r="AQ150" s="245"/>
      <c r="AR150" s="233"/>
      <c r="AS150" s="234"/>
      <c r="AT150" s="237"/>
      <c r="AU150" s="236"/>
      <c r="AV150" s="234"/>
      <c r="AW150" s="237"/>
      <c r="AX150" s="246"/>
      <c r="AY150" s="215"/>
      <c r="AZ150" s="244"/>
      <c r="BA150" s="244"/>
      <c r="BB150" s="244"/>
      <c r="BC150" s="243"/>
      <c r="BD150" s="239"/>
      <c r="BE150" s="215"/>
      <c r="BF150" s="240"/>
      <c r="BG150" s="241"/>
      <c r="BH150" s="215"/>
      <c r="BI150" s="215"/>
      <c r="BJ150" s="215"/>
      <c r="BK150" s="215"/>
      <c r="BL150" s="231"/>
      <c r="BM150" s="239"/>
      <c r="BN150" s="239"/>
      <c r="BO150" s="241"/>
      <c r="BP150" s="278"/>
      <c r="BQ150" s="308"/>
      <c r="BR150" s="304"/>
      <c r="BS150" s="215"/>
      <c r="BT150" s="215"/>
      <c r="BU150" s="215"/>
      <c r="BV150" s="215"/>
      <c r="BW150" s="215"/>
      <c r="BX150" s="241"/>
      <c r="BY150" s="215"/>
      <c r="BZ150" s="195"/>
      <c r="CA150" s="215"/>
      <c r="CB150" s="387"/>
      <c r="CC150" s="387"/>
      <c r="CD150" s="215"/>
      <c r="CE150" s="215"/>
      <c r="CF150" s="215"/>
      <c r="CG150" s="239"/>
      <c r="CH150" s="215"/>
      <c r="CI150" s="215"/>
      <c r="CJ150" s="215"/>
      <c r="CK150" s="215"/>
      <c r="CL150" s="189"/>
      <c r="CM150" s="189"/>
      <c r="CN150" s="189"/>
      <c r="CO150" s="189"/>
      <c r="CP150" s="189"/>
      <c r="CQ150" s="189"/>
      <c r="CR150" s="189"/>
      <c r="CS150" s="189"/>
      <c r="CT150" s="189"/>
      <c r="CU150" s="189"/>
      <c r="CV150" s="189"/>
      <c r="CW150" s="189"/>
      <c r="CX150" s="189"/>
      <c r="CY150" s="189"/>
      <c r="CZ150" s="189"/>
      <c r="DA150" s="189"/>
      <c r="DB150" s="189"/>
      <c r="DC150" s="189"/>
      <c r="DD150" s="189"/>
      <c r="DE150" s="189"/>
      <c r="DF150" s="189"/>
      <c r="DG150" s="189"/>
      <c r="DH150" s="189"/>
      <c r="DI150" s="189"/>
      <c r="DJ150" s="189"/>
      <c r="DK150" s="189"/>
      <c r="DL150" s="189"/>
      <c r="DM150" s="189"/>
      <c r="DN150" s="189"/>
      <c r="DO150" s="189"/>
      <c r="DP150" s="189"/>
      <c r="DQ150" s="189"/>
      <c r="DR150" s="189"/>
      <c r="DS150" s="189"/>
      <c r="DT150" s="189"/>
      <c r="DU150" s="189"/>
      <c r="DV150" s="189"/>
      <c r="DW150" s="189"/>
      <c r="DX150" s="189"/>
      <c r="DY150" s="189"/>
      <c r="DZ150" s="189"/>
      <c r="EA150" s="189"/>
      <c r="EB150" s="189"/>
      <c r="EC150" s="189"/>
      <c r="ED150" s="189"/>
      <c r="EE150" s="189"/>
      <c r="EF150" s="189"/>
      <c r="EG150" s="189"/>
      <c r="EH150" s="189"/>
      <c r="EI150" s="189"/>
      <c r="EJ150" s="189"/>
      <c r="EK150" s="189"/>
      <c r="EL150" s="189"/>
      <c r="EM150" s="189"/>
      <c r="EN150" s="189"/>
      <c r="EO150" s="189"/>
      <c r="EP150" s="189"/>
      <c r="EQ150" s="189"/>
      <c r="ER150" s="189"/>
      <c r="ES150" s="189"/>
      <c r="ET150" s="189"/>
      <c r="EU150" s="189"/>
      <c r="EV150" s="189"/>
      <c r="EW150" s="189"/>
      <c r="EX150" s="189"/>
      <c r="EY150" s="189"/>
      <c r="EZ150" s="189"/>
      <c r="FA150" s="189"/>
      <c r="FB150" s="189"/>
      <c r="FC150" s="189"/>
      <c r="FD150" s="189"/>
      <c r="FE150" s="189"/>
      <c r="FF150" s="189"/>
      <c r="FG150" s="189"/>
    </row>
    <row r="151" spans="1:89" s="29" customFormat="1" ht="14.25" customHeight="1">
      <c r="A151" s="558">
        <v>2</v>
      </c>
      <c r="B151" s="644"/>
      <c r="C151" s="635" t="s">
        <v>153</v>
      </c>
      <c r="D151" s="123"/>
      <c r="E151" s="215" t="s">
        <v>10</v>
      </c>
      <c r="F151" s="215">
        <v>387</v>
      </c>
      <c r="G151" s="215">
        <v>200</v>
      </c>
      <c r="H151" s="215">
        <f>F151*G151</f>
        <v>77400</v>
      </c>
      <c r="I151" s="280"/>
      <c r="J151" s="231">
        <f>H151-I151</f>
        <v>77400</v>
      </c>
      <c r="K151" s="244"/>
      <c r="L151" s="244"/>
      <c r="M151" s="244"/>
      <c r="N151" s="244"/>
      <c r="O151" s="244"/>
      <c r="P151" s="23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  <c r="AJ151" s="244"/>
      <c r="AK151" s="244"/>
      <c r="AL151" s="244"/>
      <c r="AM151" s="244"/>
      <c r="AN151" s="244"/>
      <c r="AO151" s="244"/>
      <c r="AP151" s="244"/>
      <c r="AQ151" s="245"/>
      <c r="AR151" s="233">
        <f>F151-N151-AO151</f>
        <v>387</v>
      </c>
      <c r="AS151" s="234">
        <f>AT151/AR151</f>
        <v>200</v>
      </c>
      <c r="AT151" s="237">
        <f>H151-P151-AQ151</f>
        <v>77400</v>
      </c>
      <c r="AU151" s="236">
        <f t="shared" si="103"/>
        <v>387</v>
      </c>
      <c r="AV151" s="234">
        <f t="shared" si="103"/>
        <v>200</v>
      </c>
      <c r="AW151" s="237">
        <f t="shared" si="103"/>
        <v>77400</v>
      </c>
      <c r="AX151" s="246"/>
      <c r="AY151" s="215"/>
      <c r="AZ151" s="244"/>
      <c r="BA151" s="244"/>
      <c r="BB151" s="244"/>
      <c r="BC151" s="243"/>
      <c r="BD151" s="239">
        <f t="shared" si="104"/>
        <v>387</v>
      </c>
      <c r="BE151" s="215">
        <f t="shared" si="104"/>
        <v>200</v>
      </c>
      <c r="BF151" s="240">
        <f t="shared" si="104"/>
        <v>77400</v>
      </c>
      <c r="BG151" s="241"/>
      <c r="BH151" s="215"/>
      <c r="BI151" s="215"/>
      <c r="BJ151" s="215"/>
      <c r="BK151" s="215"/>
      <c r="BL151" s="231"/>
      <c r="BM151" s="239">
        <f>BD151-BJ151</f>
        <v>387</v>
      </c>
      <c r="BN151" s="239">
        <f>BM151</f>
        <v>387</v>
      </c>
      <c r="BO151" s="241"/>
      <c r="BP151" s="278"/>
      <c r="BQ151" s="308">
        <f>BN151-BP151</f>
        <v>387</v>
      </c>
      <c r="BR151" s="304"/>
      <c r="BS151" s="215"/>
      <c r="BT151" s="215" t="s">
        <v>45</v>
      </c>
      <c r="BU151" s="215"/>
      <c r="BV151" s="215"/>
      <c r="BW151" s="215" t="s">
        <v>45</v>
      </c>
      <c r="BX151" s="241"/>
      <c r="BY151" s="215"/>
      <c r="BZ151" s="195"/>
      <c r="CA151" s="215"/>
      <c r="CB151" s="387"/>
      <c r="CC151" s="387"/>
      <c r="CD151" s="215"/>
      <c r="CE151" s="215"/>
      <c r="CF151" s="215"/>
      <c r="CG151" s="239"/>
      <c r="CH151" s="215"/>
      <c r="CI151" s="215"/>
      <c r="CJ151" s="215"/>
      <c r="CK151" s="215"/>
    </row>
    <row r="152" spans="1:89" s="29" customFormat="1" ht="14.25" customHeight="1">
      <c r="A152" s="558">
        <v>3</v>
      </c>
      <c r="B152" s="644"/>
      <c r="C152" s="637" t="s">
        <v>154</v>
      </c>
      <c r="D152" s="470"/>
      <c r="E152" s="481"/>
      <c r="F152" s="481"/>
      <c r="G152" s="481"/>
      <c r="H152" s="481"/>
      <c r="I152" s="516"/>
      <c r="J152" s="471"/>
      <c r="K152" s="474"/>
      <c r="L152" s="474"/>
      <c r="M152" s="474"/>
      <c r="N152" s="474"/>
      <c r="O152" s="474"/>
      <c r="P152" s="475"/>
      <c r="Q152" s="474"/>
      <c r="R152" s="474"/>
      <c r="S152" s="474"/>
      <c r="T152" s="474"/>
      <c r="U152" s="474"/>
      <c r="V152" s="474"/>
      <c r="W152" s="474"/>
      <c r="X152" s="474"/>
      <c r="Y152" s="474"/>
      <c r="Z152" s="474"/>
      <c r="AA152" s="474"/>
      <c r="AB152" s="474"/>
      <c r="AC152" s="474"/>
      <c r="AD152" s="474"/>
      <c r="AE152" s="474"/>
      <c r="AF152" s="474"/>
      <c r="AG152" s="474"/>
      <c r="AH152" s="474"/>
      <c r="AI152" s="474"/>
      <c r="AJ152" s="474"/>
      <c r="AK152" s="474"/>
      <c r="AL152" s="474"/>
      <c r="AM152" s="474"/>
      <c r="AN152" s="474"/>
      <c r="AO152" s="474"/>
      <c r="AP152" s="474"/>
      <c r="AQ152" s="476"/>
      <c r="AR152" s="477"/>
      <c r="AS152" s="475"/>
      <c r="AT152" s="517"/>
      <c r="AU152" s="479"/>
      <c r="AV152" s="475"/>
      <c r="AW152" s="517"/>
      <c r="AX152" s="480"/>
      <c r="AY152" s="481"/>
      <c r="AZ152" s="474"/>
      <c r="BA152" s="474"/>
      <c r="BB152" s="474"/>
      <c r="BC152" s="472"/>
      <c r="BD152" s="482"/>
      <c r="BE152" s="481"/>
      <c r="BF152" s="483"/>
      <c r="BG152" s="484"/>
      <c r="BH152" s="481"/>
      <c r="BI152" s="481"/>
      <c r="BJ152" s="481"/>
      <c r="BK152" s="481"/>
      <c r="BL152" s="471"/>
      <c r="BM152" s="482"/>
      <c r="BN152" s="482"/>
      <c r="BO152" s="484"/>
      <c r="BP152" s="485"/>
      <c r="BQ152" s="315"/>
      <c r="BR152" s="524"/>
      <c r="BS152" s="481"/>
      <c r="BT152" s="481"/>
      <c r="BU152" s="481"/>
      <c r="BV152" s="481"/>
      <c r="BW152" s="481"/>
      <c r="BX152" s="484"/>
      <c r="BY152" s="481"/>
      <c r="BZ152" s="384"/>
      <c r="CA152" s="481"/>
      <c r="CB152" s="426"/>
      <c r="CC152" s="426"/>
      <c r="CD152" s="481"/>
      <c r="CE152" s="481"/>
      <c r="CF152" s="481"/>
      <c r="CG152" s="482"/>
      <c r="CH152" s="481"/>
      <c r="CI152" s="481"/>
      <c r="CJ152" s="481"/>
      <c r="CK152" s="481"/>
    </row>
    <row r="153" spans="1:89" s="29" customFormat="1" ht="14.25" customHeight="1">
      <c r="A153" s="558">
        <v>4</v>
      </c>
      <c r="B153" s="644"/>
      <c r="C153" s="638" t="s">
        <v>198</v>
      </c>
      <c r="D153" s="470"/>
      <c r="E153" s="314" t="s">
        <v>10</v>
      </c>
      <c r="F153" s="314">
        <v>178</v>
      </c>
      <c r="G153" s="314">
        <v>900</v>
      </c>
      <c r="H153" s="314">
        <f>F153*G153</f>
        <v>160200</v>
      </c>
      <c r="I153" s="516"/>
      <c r="J153" s="471">
        <f>H153-I153</f>
        <v>160200</v>
      </c>
      <c r="K153" s="474"/>
      <c r="L153" s="474"/>
      <c r="M153" s="474"/>
      <c r="N153" s="474"/>
      <c r="O153" s="474"/>
      <c r="P153" s="475"/>
      <c r="Q153" s="474"/>
      <c r="R153" s="474"/>
      <c r="S153" s="474"/>
      <c r="T153" s="474"/>
      <c r="U153" s="474"/>
      <c r="V153" s="474"/>
      <c r="W153" s="474"/>
      <c r="X153" s="474"/>
      <c r="Y153" s="474"/>
      <c r="Z153" s="474"/>
      <c r="AA153" s="474"/>
      <c r="AB153" s="474"/>
      <c r="AC153" s="474"/>
      <c r="AD153" s="474"/>
      <c r="AE153" s="474"/>
      <c r="AF153" s="474"/>
      <c r="AG153" s="474"/>
      <c r="AH153" s="474"/>
      <c r="AI153" s="474"/>
      <c r="AJ153" s="474"/>
      <c r="AK153" s="474"/>
      <c r="AL153" s="474"/>
      <c r="AM153" s="474"/>
      <c r="AN153" s="474"/>
      <c r="AO153" s="474"/>
      <c r="AP153" s="474"/>
      <c r="AQ153" s="476"/>
      <c r="AR153" s="477">
        <f>F153-N153-AO153</f>
        <v>178</v>
      </c>
      <c r="AS153" s="475">
        <f>AT153/AR153</f>
        <v>900</v>
      </c>
      <c r="AT153" s="517">
        <f>H153-P153-AQ153</f>
        <v>160200</v>
      </c>
      <c r="AU153" s="479">
        <f t="shared" si="103"/>
        <v>178</v>
      </c>
      <c r="AV153" s="475">
        <f t="shared" si="103"/>
        <v>900</v>
      </c>
      <c r="AW153" s="517">
        <f t="shared" si="103"/>
        <v>160200</v>
      </c>
      <c r="AX153" s="480"/>
      <c r="AY153" s="314"/>
      <c r="AZ153" s="474"/>
      <c r="BA153" s="474"/>
      <c r="BB153" s="474"/>
      <c r="BC153" s="472"/>
      <c r="BD153" s="482">
        <f t="shared" si="104"/>
        <v>178</v>
      </c>
      <c r="BE153" s="314">
        <f t="shared" si="104"/>
        <v>900</v>
      </c>
      <c r="BF153" s="483">
        <f t="shared" si="104"/>
        <v>160200</v>
      </c>
      <c r="BG153" s="484"/>
      <c r="BH153" s="314"/>
      <c r="BI153" s="314"/>
      <c r="BJ153" s="314"/>
      <c r="BK153" s="314"/>
      <c r="BL153" s="471"/>
      <c r="BM153" s="482">
        <f>BD153-BJ153</f>
        <v>178</v>
      </c>
      <c r="BN153" s="482">
        <f>BM153</f>
        <v>178</v>
      </c>
      <c r="BO153" s="484"/>
      <c r="BP153" s="471"/>
      <c r="BQ153" s="315">
        <f>BN153-BP153</f>
        <v>178</v>
      </c>
      <c r="BR153" s="484"/>
      <c r="BS153" s="314"/>
      <c r="BT153" s="314" t="s">
        <v>45</v>
      </c>
      <c r="BU153" s="314"/>
      <c r="BV153" s="314"/>
      <c r="BW153" s="314" t="s">
        <v>45</v>
      </c>
      <c r="BX153" s="484"/>
      <c r="BY153" s="314"/>
      <c r="BZ153" s="384"/>
      <c r="CA153" s="314"/>
      <c r="CB153" s="384"/>
      <c r="CC153" s="568"/>
      <c r="CD153" s="426"/>
      <c r="CE153" s="314"/>
      <c r="CF153" s="314"/>
      <c r="CG153" s="482"/>
      <c r="CH153" s="314"/>
      <c r="CI153" s="314"/>
      <c r="CJ153" s="314"/>
      <c r="CK153" s="314"/>
    </row>
    <row r="154" spans="1:89" s="29" customFormat="1" ht="31.5">
      <c r="A154" s="690"/>
      <c r="B154" s="670"/>
      <c r="C154" s="630" t="s">
        <v>187</v>
      </c>
      <c r="D154" s="17"/>
      <c r="E154" s="5"/>
      <c r="F154" s="98"/>
      <c r="G154" s="5"/>
      <c r="H154" s="98"/>
      <c r="I154" s="98"/>
      <c r="J154" s="98"/>
      <c r="K154" s="98"/>
      <c r="L154" s="98"/>
      <c r="M154" s="98"/>
      <c r="N154" s="98"/>
      <c r="O154" s="98"/>
      <c r="P154" s="47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47"/>
      <c r="AR154" s="47"/>
      <c r="AS154" s="47"/>
      <c r="AT154" s="47"/>
      <c r="AU154" s="47"/>
      <c r="AV154" s="47"/>
      <c r="AW154" s="47"/>
      <c r="AX154" s="98"/>
      <c r="AY154" s="5"/>
      <c r="AZ154" s="98"/>
      <c r="BA154" s="98"/>
      <c r="BB154" s="98"/>
      <c r="BC154" s="98"/>
      <c r="BD154" s="98"/>
      <c r="BE154" s="98"/>
      <c r="BF154" s="98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98"/>
      <c r="BS154" s="98"/>
      <c r="BT154" s="98"/>
      <c r="BU154" s="98"/>
      <c r="BV154" s="568"/>
      <c r="BW154" s="577"/>
      <c r="BX154" s="568"/>
      <c r="BY154" s="568"/>
      <c r="BZ154" s="568"/>
      <c r="CA154" s="568"/>
      <c r="CB154" s="568"/>
      <c r="CC154" s="568"/>
      <c r="CD154" s="568"/>
      <c r="CE154" s="568"/>
      <c r="CF154" s="568"/>
      <c r="CG154" s="568"/>
      <c r="CH154" s="568"/>
      <c r="CI154" s="568"/>
      <c r="CJ154" s="568"/>
      <c r="CK154" s="568"/>
    </row>
    <row r="155" spans="1:89" s="29" customFormat="1" ht="15" customHeight="1">
      <c r="A155" s="690"/>
      <c r="B155" s="670"/>
      <c r="C155" s="803" t="s">
        <v>196</v>
      </c>
      <c r="D155" s="796"/>
      <c r="E155" s="796"/>
      <c r="F155" s="796"/>
      <c r="G155" s="796"/>
      <c r="H155" s="796"/>
      <c r="I155" s="796"/>
      <c r="J155" s="98"/>
      <c r="K155" s="98"/>
      <c r="L155" s="98"/>
      <c r="M155" s="98"/>
      <c r="N155" s="98"/>
      <c r="O155" s="98"/>
      <c r="P155" s="47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47"/>
      <c r="AR155" s="47"/>
      <c r="AS155" s="47"/>
      <c r="AT155" s="47"/>
      <c r="AU155" s="47"/>
      <c r="AV155" s="47"/>
      <c r="AW155" s="47"/>
      <c r="AX155" s="98"/>
      <c r="AY155" s="5"/>
      <c r="AZ155" s="98"/>
      <c r="BA155" s="98"/>
      <c r="BB155" s="98"/>
      <c r="BC155" s="98"/>
      <c r="BD155" s="98"/>
      <c r="BE155" s="98"/>
      <c r="BF155" s="98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98"/>
      <c r="BS155" s="98"/>
      <c r="BT155" s="98"/>
      <c r="BU155" s="98"/>
      <c r="BV155" s="568"/>
      <c r="BW155" s="577"/>
      <c r="BX155" s="568"/>
      <c r="BY155" s="568"/>
      <c r="BZ155" s="568"/>
      <c r="CA155" s="568"/>
      <c r="CB155" s="568"/>
      <c r="CC155" s="568"/>
      <c r="CD155" s="578"/>
      <c r="CE155" s="578"/>
      <c r="CF155" s="578"/>
      <c r="CG155" s="568"/>
      <c r="CH155" s="568"/>
      <c r="CI155" s="568"/>
      <c r="CJ155" s="568"/>
      <c r="CK155" s="568"/>
    </row>
    <row r="156" spans="1:89" s="29" customFormat="1" ht="15">
      <c r="A156" s="690"/>
      <c r="B156" s="670"/>
      <c r="C156" s="803" t="s">
        <v>197</v>
      </c>
      <c r="D156" s="796"/>
      <c r="E156" s="796"/>
      <c r="F156" s="796"/>
      <c r="G156" s="796"/>
      <c r="H156" s="796"/>
      <c r="I156" s="796"/>
      <c r="J156" s="98"/>
      <c r="K156" s="98"/>
      <c r="L156" s="98"/>
      <c r="M156" s="98"/>
      <c r="N156" s="98"/>
      <c r="O156" s="98"/>
      <c r="P156" s="47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47"/>
      <c r="AR156" s="47"/>
      <c r="AS156" s="47"/>
      <c r="AT156" s="47"/>
      <c r="AU156" s="47"/>
      <c r="AV156" s="47"/>
      <c r="AW156" s="47"/>
      <c r="AX156" s="98"/>
      <c r="AY156" s="5"/>
      <c r="AZ156" s="98"/>
      <c r="BA156" s="98"/>
      <c r="BB156" s="98"/>
      <c r="BC156" s="98"/>
      <c r="BD156" s="98"/>
      <c r="BE156" s="98"/>
      <c r="BF156" s="98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98"/>
      <c r="BS156" s="98"/>
      <c r="BT156" s="98"/>
      <c r="BU156" s="98"/>
      <c r="BV156" s="568"/>
      <c r="BW156" s="577"/>
      <c r="BX156" s="568"/>
      <c r="BY156" s="568"/>
      <c r="BZ156" s="568"/>
      <c r="CA156" s="568"/>
      <c r="CB156" s="568"/>
      <c r="CC156" s="568"/>
      <c r="CD156" s="578"/>
      <c r="CE156" s="578"/>
      <c r="CF156" s="578"/>
      <c r="CG156" s="568"/>
      <c r="CH156" s="568"/>
      <c r="CI156" s="568"/>
      <c r="CJ156" s="568"/>
      <c r="CK156" s="568"/>
    </row>
    <row r="157" spans="1:89" s="29" customFormat="1" ht="15.75" thickBot="1">
      <c r="A157" s="690"/>
      <c r="B157" s="671"/>
      <c r="C157" s="796" t="s">
        <v>186</v>
      </c>
      <c r="D157" s="796"/>
      <c r="E157" s="796"/>
      <c r="F157" s="796"/>
      <c r="G157" s="796"/>
      <c r="H157" s="796"/>
      <c r="I157" s="796"/>
      <c r="J157" s="98"/>
      <c r="K157" s="98"/>
      <c r="L157" s="98"/>
      <c r="M157" s="98"/>
      <c r="N157" s="98"/>
      <c r="O157" s="98"/>
      <c r="P157" s="47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47"/>
      <c r="AR157" s="47"/>
      <c r="AS157" s="47"/>
      <c r="AT157" s="47"/>
      <c r="AU157" s="47"/>
      <c r="AV157" s="47"/>
      <c r="AW157" s="47"/>
      <c r="AX157" s="98"/>
      <c r="AY157" s="5"/>
      <c r="AZ157" s="98"/>
      <c r="BA157" s="98"/>
      <c r="BB157" s="98"/>
      <c r="BC157" s="98"/>
      <c r="BD157" s="98"/>
      <c r="BE157" s="98"/>
      <c r="BF157" s="98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98"/>
      <c r="BS157" s="98"/>
      <c r="BT157" s="98"/>
      <c r="BU157" s="98"/>
      <c r="BV157" s="568"/>
      <c r="BW157" s="577"/>
      <c r="BX157" s="568"/>
      <c r="BY157" s="568"/>
      <c r="BZ157" s="568"/>
      <c r="CA157" s="568"/>
      <c r="CB157" s="568"/>
      <c r="CC157" s="568"/>
      <c r="CD157" s="578"/>
      <c r="CE157" s="578"/>
      <c r="CF157" s="578"/>
      <c r="CG157" s="568"/>
      <c r="CH157" s="568"/>
      <c r="CI157" s="568"/>
      <c r="CJ157" s="568"/>
      <c r="CK157" s="568"/>
    </row>
    <row r="158" spans="1:89" s="29" customFormat="1" ht="23.25" customHeight="1" thickBot="1">
      <c r="A158" s="691"/>
      <c r="B158" s="672"/>
      <c r="C158" s="639"/>
      <c r="D158" s="17"/>
      <c r="E158" s="5"/>
      <c r="F158" s="98"/>
      <c r="G158" s="5"/>
      <c r="H158" s="98"/>
      <c r="I158" s="98"/>
      <c r="J158" s="98"/>
      <c r="K158" s="98"/>
      <c r="L158" s="98"/>
      <c r="M158" s="98"/>
      <c r="N158" s="98"/>
      <c r="O158" s="98"/>
      <c r="P158" s="47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47"/>
      <c r="AR158" s="47"/>
      <c r="AS158" s="47"/>
      <c r="AT158" s="47"/>
      <c r="AU158" s="47"/>
      <c r="AV158" s="47"/>
      <c r="AW158" s="47"/>
      <c r="AX158" s="98"/>
      <c r="AY158" s="5"/>
      <c r="AZ158" s="98"/>
      <c r="BA158" s="98"/>
      <c r="BB158" s="98"/>
      <c r="BC158" s="98"/>
      <c r="BD158" s="98"/>
      <c r="BE158" s="98"/>
      <c r="BF158" s="98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98"/>
      <c r="BS158" s="98"/>
      <c r="BT158" s="98"/>
      <c r="BU158" s="98"/>
      <c r="BV158" s="568"/>
      <c r="BW158" s="577"/>
      <c r="BX158" s="568"/>
      <c r="BY158" s="568"/>
      <c r="BZ158" s="568"/>
      <c r="CA158" s="596" t="s">
        <v>185</v>
      </c>
      <c r="CB158" s="568"/>
      <c r="CC158" s="568"/>
      <c r="CD158" s="568"/>
      <c r="CE158" s="568"/>
      <c r="CF158" s="568"/>
      <c r="CG158" s="568"/>
      <c r="CH158" s="568"/>
      <c r="CI158" s="568"/>
      <c r="CJ158" s="568"/>
      <c r="CK158" s="568"/>
    </row>
    <row r="159" spans="1:75" s="29" customFormat="1" ht="30">
      <c r="A159" s="692"/>
      <c r="B159" s="673"/>
      <c r="C159" s="640" t="s">
        <v>201</v>
      </c>
      <c r="D159" s="91"/>
      <c r="E159" s="92"/>
      <c r="F159" s="579"/>
      <c r="G159" s="92"/>
      <c r="H159" s="579"/>
      <c r="I159" s="579"/>
      <c r="J159" s="579"/>
      <c r="K159" s="579"/>
      <c r="L159" s="579"/>
      <c r="M159" s="579"/>
      <c r="N159" s="579"/>
      <c r="O159" s="579"/>
      <c r="P159" s="580"/>
      <c r="Q159" s="579"/>
      <c r="R159" s="579"/>
      <c r="S159" s="579"/>
      <c r="T159" s="579"/>
      <c r="U159" s="579"/>
      <c r="V159" s="579"/>
      <c r="W159" s="579"/>
      <c r="X159" s="579"/>
      <c r="Y159" s="579"/>
      <c r="Z159" s="579"/>
      <c r="AA159" s="579"/>
      <c r="AB159" s="579"/>
      <c r="AC159" s="579"/>
      <c r="AD159" s="579"/>
      <c r="AE159" s="579"/>
      <c r="AF159" s="579"/>
      <c r="AG159" s="579"/>
      <c r="AH159" s="579"/>
      <c r="AI159" s="579"/>
      <c r="AJ159" s="579"/>
      <c r="AK159" s="579"/>
      <c r="AL159" s="579"/>
      <c r="AM159" s="579"/>
      <c r="AN159" s="579"/>
      <c r="AO159" s="579"/>
      <c r="AP159" s="579"/>
      <c r="AQ159" s="580"/>
      <c r="AR159" s="581"/>
      <c r="AS159" s="581"/>
      <c r="AT159" s="581"/>
      <c r="AU159" s="581"/>
      <c r="AV159" s="581"/>
      <c r="AW159" s="581"/>
      <c r="AX159" s="579"/>
      <c r="AY159" s="92"/>
      <c r="AZ159" s="579"/>
      <c r="BA159" s="579"/>
      <c r="BB159" s="579"/>
      <c r="BC159" s="579"/>
      <c r="BD159" s="582"/>
      <c r="BE159" s="582"/>
      <c r="BF159" s="582"/>
      <c r="BG159" s="92"/>
      <c r="BH159" s="583"/>
      <c r="BI159" s="583"/>
      <c r="BJ159" s="583"/>
      <c r="BK159" s="583"/>
      <c r="BL159" s="583"/>
      <c r="BM159" s="583"/>
      <c r="BN159" s="583"/>
      <c r="BO159" s="92"/>
      <c r="BP159" s="92"/>
      <c r="BQ159" s="92"/>
      <c r="BR159" s="579"/>
      <c r="BS159" s="579"/>
      <c r="BT159" s="579"/>
      <c r="BU159" s="579"/>
      <c r="BW159" s="93"/>
    </row>
    <row r="160" spans="1:75" s="29" customFormat="1" ht="12.75">
      <c r="A160" s="692"/>
      <c r="B160" s="673"/>
      <c r="C160" s="641"/>
      <c r="D160" s="91"/>
      <c r="E160" s="92"/>
      <c r="F160" s="579"/>
      <c r="G160" s="92"/>
      <c r="H160" s="579"/>
      <c r="I160" s="579"/>
      <c r="J160" s="579"/>
      <c r="K160" s="579"/>
      <c r="L160" s="579"/>
      <c r="M160" s="579"/>
      <c r="N160" s="579"/>
      <c r="O160" s="579"/>
      <c r="P160" s="580"/>
      <c r="Q160" s="579"/>
      <c r="R160" s="579"/>
      <c r="S160" s="579"/>
      <c r="T160" s="579"/>
      <c r="U160" s="579"/>
      <c r="V160" s="579"/>
      <c r="W160" s="579"/>
      <c r="X160" s="579"/>
      <c r="Y160" s="579"/>
      <c r="Z160" s="579"/>
      <c r="AA160" s="579"/>
      <c r="AB160" s="579"/>
      <c r="AC160" s="579"/>
      <c r="AD160" s="579"/>
      <c r="AE160" s="579"/>
      <c r="AF160" s="579"/>
      <c r="AG160" s="579"/>
      <c r="AH160" s="579"/>
      <c r="AI160" s="579"/>
      <c r="AJ160" s="579"/>
      <c r="AK160" s="579"/>
      <c r="AL160" s="579"/>
      <c r="AM160" s="579"/>
      <c r="AN160" s="579"/>
      <c r="AO160" s="579"/>
      <c r="AP160" s="579"/>
      <c r="AQ160" s="580"/>
      <c r="AR160" s="581"/>
      <c r="AS160" s="581"/>
      <c r="AT160" s="581"/>
      <c r="AU160" s="581"/>
      <c r="AV160" s="581"/>
      <c r="AW160" s="581"/>
      <c r="AX160" s="579"/>
      <c r="AY160" s="92"/>
      <c r="AZ160" s="579"/>
      <c r="BA160" s="579"/>
      <c r="BB160" s="579"/>
      <c r="BC160" s="579"/>
      <c r="BD160" s="582"/>
      <c r="BE160" s="582"/>
      <c r="BF160" s="582"/>
      <c r="BG160" s="92"/>
      <c r="BH160" s="583"/>
      <c r="BI160" s="583"/>
      <c r="BJ160" s="583"/>
      <c r="BK160" s="583"/>
      <c r="BL160" s="583"/>
      <c r="BM160" s="583"/>
      <c r="BN160" s="583"/>
      <c r="BO160" s="92"/>
      <c r="BP160" s="92"/>
      <c r="BQ160" s="92"/>
      <c r="BR160" s="579"/>
      <c r="BS160" s="579"/>
      <c r="BT160" s="579"/>
      <c r="BU160" s="579"/>
      <c r="BW160" s="93"/>
    </row>
    <row r="161" spans="1:75" s="29" customFormat="1" ht="12.75">
      <c r="A161" s="692"/>
      <c r="B161" s="673"/>
      <c r="C161" s="641"/>
      <c r="D161" s="91"/>
      <c r="E161" s="92"/>
      <c r="F161" s="579"/>
      <c r="G161" s="92"/>
      <c r="H161" s="579"/>
      <c r="I161" s="579"/>
      <c r="J161" s="579"/>
      <c r="K161" s="579"/>
      <c r="L161" s="579"/>
      <c r="M161" s="579"/>
      <c r="N161" s="579"/>
      <c r="O161" s="579"/>
      <c r="P161" s="580"/>
      <c r="Q161" s="579"/>
      <c r="R161" s="579"/>
      <c r="S161" s="579"/>
      <c r="T161" s="579"/>
      <c r="U161" s="579"/>
      <c r="V161" s="579"/>
      <c r="W161" s="579"/>
      <c r="X161" s="579"/>
      <c r="Y161" s="579"/>
      <c r="Z161" s="579"/>
      <c r="AA161" s="579"/>
      <c r="AB161" s="579"/>
      <c r="AC161" s="579"/>
      <c r="AD161" s="579"/>
      <c r="AE161" s="579"/>
      <c r="AF161" s="579"/>
      <c r="AG161" s="579"/>
      <c r="AH161" s="579"/>
      <c r="AI161" s="579"/>
      <c r="AJ161" s="579"/>
      <c r="AK161" s="579"/>
      <c r="AL161" s="579"/>
      <c r="AM161" s="579"/>
      <c r="AN161" s="579"/>
      <c r="AO161" s="579"/>
      <c r="AP161" s="579"/>
      <c r="AQ161" s="580"/>
      <c r="AR161" s="581"/>
      <c r="AS161" s="581"/>
      <c r="AT161" s="581"/>
      <c r="AU161" s="581"/>
      <c r="AV161" s="581"/>
      <c r="AW161" s="581"/>
      <c r="AX161" s="579"/>
      <c r="AY161" s="92"/>
      <c r="AZ161" s="579"/>
      <c r="BA161" s="579"/>
      <c r="BB161" s="579"/>
      <c r="BC161" s="579"/>
      <c r="BD161" s="582"/>
      <c r="BE161" s="582"/>
      <c r="BF161" s="582"/>
      <c r="BG161" s="92"/>
      <c r="BH161" s="583"/>
      <c r="BI161" s="583"/>
      <c r="BJ161" s="583"/>
      <c r="BK161" s="583"/>
      <c r="BL161" s="583"/>
      <c r="BM161" s="583"/>
      <c r="BN161" s="583"/>
      <c r="BO161" s="92"/>
      <c r="BP161" s="92"/>
      <c r="BQ161" s="92"/>
      <c r="BR161" s="579"/>
      <c r="BS161" s="579"/>
      <c r="BT161" s="579"/>
      <c r="BU161" s="579"/>
      <c r="BW161" s="93"/>
    </row>
    <row r="162" spans="1:75" s="29" customFormat="1" ht="12.75">
      <c r="A162" s="692"/>
      <c r="B162" s="673"/>
      <c r="C162" s="641"/>
      <c r="D162" s="91"/>
      <c r="E162" s="92"/>
      <c r="G162" s="93"/>
      <c r="P162" s="584"/>
      <c r="AQ162" s="584"/>
      <c r="AR162" s="585"/>
      <c r="AS162" s="585"/>
      <c r="AT162" s="585"/>
      <c r="AU162" s="585"/>
      <c r="AV162" s="585"/>
      <c r="AW162" s="585"/>
      <c r="AY162" s="93"/>
      <c r="BD162" s="586"/>
      <c r="BE162" s="586"/>
      <c r="BF162" s="586"/>
      <c r="BG162" s="93"/>
      <c r="BH162" s="587"/>
      <c r="BI162" s="587"/>
      <c r="BJ162" s="587"/>
      <c r="BK162" s="587"/>
      <c r="BL162" s="587"/>
      <c r="BM162" s="587"/>
      <c r="BN162" s="587"/>
      <c r="BO162" s="93"/>
      <c r="BP162" s="93"/>
      <c r="BQ162" s="93"/>
      <c r="BW162" s="93"/>
    </row>
    <row r="163" spans="1:75" s="29" customFormat="1" ht="12.75">
      <c r="A163" s="692"/>
      <c r="B163" s="673"/>
      <c r="C163" s="641"/>
      <c r="D163" s="91"/>
      <c r="E163" s="92"/>
      <c r="G163" s="93"/>
      <c r="P163" s="584"/>
      <c r="AQ163" s="584"/>
      <c r="AR163" s="585"/>
      <c r="AS163" s="585"/>
      <c r="AT163" s="585"/>
      <c r="AU163" s="585"/>
      <c r="AV163" s="585"/>
      <c r="AW163" s="585"/>
      <c r="AY163" s="93"/>
      <c r="BD163" s="586"/>
      <c r="BE163" s="586"/>
      <c r="BF163" s="586"/>
      <c r="BG163" s="93"/>
      <c r="BH163" s="587"/>
      <c r="BI163" s="587"/>
      <c r="BJ163" s="587"/>
      <c r="BK163" s="587"/>
      <c r="BL163" s="587"/>
      <c r="BM163" s="587"/>
      <c r="BN163" s="587"/>
      <c r="BO163" s="93"/>
      <c r="BP163" s="93"/>
      <c r="BQ163" s="93"/>
      <c r="BW163" s="93"/>
    </row>
    <row r="164" spans="1:75" s="29" customFormat="1" ht="12.75">
      <c r="A164" s="692"/>
      <c r="B164" s="673"/>
      <c r="C164" s="641"/>
      <c r="D164" s="91"/>
      <c r="E164" s="92"/>
      <c r="G164" s="93"/>
      <c r="P164" s="584"/>
      <c r="AQ164" s="584"/>
      <c r="AR164" s="585"/>
      <c r="AS164" s="585"/>
      <c r="AT164" s="585"/>
      <c r="AU164" s="585"/>
      <c r="AV164" s="585"/>
      <c r="AW164" s="585"/>
      <c r="AY164" s="93"/>
      <c r="BD164" s="586"/>
      <c r="BE164" s="586"/>
      <c r="BF164" s="586"/>
      <c r="BG164" s="93"/>
      <c r="BH164" s="587"/>
      <c r="BI164" s="587"/>
      <c r="BJ164" s="587"/>
      <c r="BK164" s="587"/>
      <c r="BL164" s="587"/>
      <c r="BM164" s="587"/>
      <c r="BN164" s="587"/>
      <c r="BO164" s="93"/>
      <c r="BP164" s="93"/>
      <c r="BQ164" s="93"/>
      <c r="BW164" s="93"/>
    </row>
    <row r="165" spans="1:75" s="29" customFormat="1" ht="12.75">
      <c r="A165" s="692"/>
      <c r="B165" s="673"/>
      <c r="C165" s="641"/>
      <c r="D165" s="91"/>
      <c r="E165" s="92"/>
      <c r="G165" s="93"/>
      <c r="P165" s="584"/>
      <c r="AQ165" s="584"/>
      <c r="AR165" s="585"/>
      <c r="AS165" s="585"/>
      <c r="AT165" s="585"/>
      <c r="AU165" s="585"/>
      <c r="AV165" s="585"/>
      <c r="AW165" s="585"/>
      <c r="AY165" s="93"/>
      <c r="BD165" s="586"/>
      <c r="BE165" s="586"/>
      <c r="BF165" s="586"/>
      <c r="BG165" s="93"/>
      <c r="BH165" s="587"/>
      <c r="BI165" s="587"/>
      <c r="BJ165" s="587"/>
      <c r="BK165" s="587"/>
      <c r="BL165" s="587"/>
      <c r="BM165" s="587"/>
      <c r="BN165" s="587"/>
      <c r="BO165" s="93"/>
      <c r="BP165" s="93"/>
      <c r="BQ165" s="93"/>
      <c r="BW165" s="93"/>
    </row>
    <row r="166" spans="1:75" s="29" customFormat="1" ht="12.75">
      <c r="A166" s="692"/>
      <c r="B166" s="673"/>
      <c r="C166" s="641"/>
      <c r="D166" s="91"/>
      <c r="E166" s="92"/>
      <c r="G166" s="93"/>
      <c r="P166" s="584"/>
      <c r="AQ166" s="584"/>
      <c r="AR166" s="585"/>
      <c r="AS166" s="585"/>
      <c r="AT166" s="585"/>
      <c r="AU166" s="585"/>
      <c r="AV166" s="585"/>
      <c r="AW166" s="585"/>
      <c r="AY166" s="93"/>
      <c r="BD166" s="586"/>
      <c r="BE166" s="586"/>
      <c r="BF166" s="586"/>
      <c r="BG166" s="93"/>
      <c r="BH166" s="587"/>
      <c r="BI166" s="587"/>
      <c r="BJ166" s="587"/>
      <c r="BK166" s="587"/>
      <c r="BL166" s="587"/>
      <c r="BM166" s="587"/>
      <c r="BN166" s="587"/>
      <c r="BO166" s="93"/>
      <c r="BP166" s="93"/>
      <c r="BQ166" s="93"/>
      <c r="BW166" s="93"/>
    </row>
    <row r="167" spans="1:75" s="29" customFormat="1" ht="12.75">
      <c r="A167" s="692"/>
      <c r="B167" s="673"/>
      <c r="C167" s="641"/>
      <c r="D167" s="91"/>
      <c r="E167" s="92"/>
      <c r="G167" s="93"/>
      <c r="P167" s="584"/>
      <c r="AQ167" s="584"/>
      <c r="AR167" s="585"/>
      <c r="AS167" s="585"/>
      <c r="AT167" s="585"/>
      <c r="AU167" s="585"/>
      <c r="AV167" s="585"/>
      <c r="AW167" s="585"/>
      <c r="AY167" s="93"/>
      <c r="BD167" s="586"/>
      <c r="BE167" s="586"/>
      <c r="BF167" s="586"/>
      <c r="BG167" s="93"/>
      <c r="BH167" s="587"/>
      <c r="BI167" s="587"/>
      <c r="BJ167" s="587"/>
      <c r="BK167" s="587"/>
      <c r="BL167" s="587"/>
      <c r="BM167" s="587"/>
      <c r="BN167" s="587"/>
      <c r="BO167" s="93"/>
      <c r="BP167" s="93"/>
      <c r="BQ167" s="93"/>
      <c r="BW167" s="93"/>
    </row>
    <row r="168" spans="1:75" s="29" customFormat="1" ht="12.75">
      <c r="A168" s="692"/>
      <c r="B168" s="673"/>
      <c r="C168" s="641"/>
      <c r="D168" s="91"/>
      <c r="E168" s="92"/>
      <c r="G168" s="93"/>
      <c r="P168" s="584"/>
      <c r="AQ168" s="584"/>
      <c r="AR168" s="585"/>
      <c r="AS168" s="585"/>
      <c r="AT168" s="585"/>
      <c r="AU168" s="585"/>
      <c r="AV168" s="585"/>
      <c r="AW168" s="585"/>
      <c r="AY168" s="93"/>
      <c r="BD168" s="586"/>
      <c r="BE168" s="586"/>
      <c r="BF168" s="586"/>
      <c r="BG168" s="93"/>
      <c r="BH168" s="587"/>
      <c r="BI168" s="587"/>
      <c r="BJ168" s="587"/>
      <c r="BK168" s="587"/>
      <c r="BL168" s="587"/>
      <c r="BM168" s="587"/>
      <c r="BN168" s="587"/>
      <c r="BO168" s="93"/>
      <c r="BP168" s="93"/>
      <c r="BQ168" s="93"/>
      <c r="BW168" s="93"/>
    </row>
    <row r="169" spans="1:75" s="29" customFormat="1" ht="12.75">
      <c r="A169" s="692"/>
      <c r="B169" s="673"/>
      <c r="C169" s="641"/>
      <c r="D169" s="91"/>
      <c r="E169" s="92"/>
      <c r="G169" s="93"/>
      <c r="P169" s="584"/>
      <c r="AQ169" s="584"/>
      <c r="AR169" s="585"/>
      <c r="AS169" s="585"/>
      <c r="AT169" s="585"/>
      <c r="AU169" s="585"/>
      <c r="AV169" s="585"/>
      <c r="AW169" s="585"/>
      <c r="AY169" s="93"/>
      <c r="BD169" s="586"/>
      <c r="BE169" s="586"/>
      <c r="BF169" s="586"/>
      <c r="BG169" s="93"/>
      <c r="BH169" s="587"/>
      <c r="BI169" s="587"/>
      <c r="BJ169" s="587"/>
      <c r="BK169" s="587"/>
      <c r="BL169" s="587"/>
      <c r="BM169" s="587"/>
      <c r="BN169" s="587"/>
      <c r="BO169" s="93"/>
      <c r="BP169" s="93"/>
      <c r="BQ169" s="93"/>
      <c r="BW169" s="93"/>
    </row>
    <row r="170" spans="1:75" s="29" customFormat="1" ht="12.75">
      <c r="A170" s="692"/>
      <c r="B170" s="673"/>
      <c r="C170" s="641"/>
      <c r="D170" s="91"/>
      <c r="E170" s="92"/>
      <c r="G170" s="93"/>
      <c r="P170" s="584"/>
      <c r="AQ170" s="584"/>
      <c r="AR170" s="585"/>
      <c r="AS170" s="585"/>
      <c r="AT170" s="585"/>
      <c r="AU170" s="585"/>
      <c r="AV170" s="585"/>
      <c r="AW170" s="585"/>
      <c r="AY170" s="93"/>
      <c r="BD170" s="586"/>
      <c r="BE170" s="586"/>
      <c r="BF170" s="586"/>
      <c r="BG170" s="93"/>
      <c r="BH170" s="587"/>
      <c r="BI170" s="587"/>
      <c r="BJ170" s="587"/>
      <c r="BK170" s="587"/>
      <c r="BL170" s="587"/>
      <c r="BM170" s="587"/>
      <c r="BN170" s="587"/>
      <c r="BO170" s="93"/>
      <c r="BP170" s="93"/>
      <c r="BQ170" s="93"/>
      <c r="BW170" s="93"/>
    </row>
    <row r="171" spans="1:75" s="29" customFormat="1" ht="12.75">
      <c r="A171" s="692"/>
      <c r="B171" s="673"/>
      <c r="C171" s="641"/>
      <c r="D171" s="91"/>
      <c r="E171" s="92"/>
      <c r="G171" s="93"/>
      <c r="P171" s="584"/>
      <c r="AQ171" s="584"/>
      <c r="AR171" s="585"/>
      <c r="AS171" s="585"/>
      <c r="AT171" s="585"/>
      <c r="AU171" s="585"/>
      <c r="AV171" s="585"/>
      <c r="AW171" s="585"/>
      <c r="AY171" s="93"/>
      <c r="BD171" s="586"/>
      <c r="BE171" s="586"/>
      <c r="BF171" s="586"/>
      <c r="BG171" s="93"/>
      <c r="BH171" s="587"/>
      <c r="BI171" s="587"/>
      <c r="BJ171" s="587"/>
      <c r="BK171" s="587"/>
      <c r="BL171" s="587"/>
      <c r="BM171" s="587"/>
      <c r="BN171" s="587"/>
      <c r="BO171" s="93"/>
      <c r="BP171" s="93"/>
      <c r="BQ171" s="93"/>
      <c r="BW171" s="93"/>
    </row>
    <row r="172" spans="1:75" s="29" customFormat="1" ht="12.75">
      <c r="A172" s="692"/>
      <c r="B172" s="673"/>
      <c r="C172" s="641"/>
      <c r="D172" s="91"/>
      <c r="E172" s="92"/>
      <c r="G172" s="93"/>
      <c r="P172" s="584"/>
      <c r="AQ172" s="584"/>
      <c r="AR172" s="585"/>
      <c r="AS172" s="585"/>
      <c r="AT172" s="585"/>
      <c r="AU172" s="585"/>
      <c r="AV172" s="585"/>
      <c r="AW172" s="585"/>
      <c r="AY172" s="93"/>
      <c r="BD172" s="586"/>
      <c r="BE172" s="586"/>
      <c r="BF172" s="586"/>
      <c r="BG172" s="93"/>
      <c r="BH172" s="587"/>
      <c r="BI172" s="587"/>
      <c r="BJ172" s="587"/>
      <c r="BK172" s="587"/>
      <c r="BL172" s="587"/>
      <c r="BM172" s="587"/>
      <c r="BN172" s="587"/>
      <c r="BO172" s="93"/>
      <c r="BP172" s="93"/>
      <c r="BQ172" s="93"/>
      <c r="BW172" s="93"/>
    </row>
    <row r="173" spans="1:75" s="29" customFormat="1" ht="12.75">
      <c r="A173" s="692"/>
      <c r="B173" s="673"/>
      <c r="C173" s="641"/>
      <c r="D173" s="91"/>
      <c r="E173" s="92"/>
      <c r="G173" s="93"/>
      <c r="P173" s="584"/>
      <c r="AQ173" s="584"/>
      <c r="AR173" s="585"/>
      <c r="AS173" s="585"/>
      <c r="AT173" s="585"/>
      <c r="AU173" s="585"/>
      <c r="AV173" s="585"/>
      <c r="AW173" s="585"/>
      <c r="AY173" s="93"/>
      <c r="BD173" s="586"/>
      <c r="BE173" s="586"/>
      <c r="BF173" s="586"/>
      <c r="BG173" s="93"/>
      <c r="BH173" s="587"/>
      <c r="BI173" s="587"/>
      <c r="BJ173" s="587"/>
      <c r="BK173" s="587"/>
      <c r="BL173" s="587"/>
      <c r="BM173" s="587"/>
      <c r="BN173" s="587"/>
      <c r="BO173" s="93"/>
      <c r="BP173" s="93"/>
      <c r="BQ173" s="93"/>
      <c r="BW173" s="93"/>
    </row>
    <row r="174" spans="1:75" s="29" customFormat="1" ht="12.75">
      <c r="A174" s="692"/>
      <c r="B174" s="673"/>
      <c r="C174" s="641"/>
      <c r="D174" s="91"/>
      <c r="E174" s="92"/>
      <c r="G174" s="93"/>
      <c r="P174" s="584"/>
      <c r="AQ174" s="584"/>
      <c r="AR174" s="585"/>
      <c r="AS174" s="585"/>
      <c r="AT174" s="585"/>
      <c r="AU174" s="585"/>
      <c r="AV174" s="585"/>
      <c r="AW174" s="585"/>
      <c r="AY174" s="93"/>
      <c r="BD174" s="586"/>
      <c r="BE174" s="586"/>
      <c r="BF174" s="586"/>
      <c r="BG174" s="93"/>
      <c r="BH174" s="587"/>
      <c r="BI174" s="587"/>
      <c r="BJ174" s="587"/>
      <c r="BK174" s="587"/>
      <c r="BL174" s="587"/>
      <c r="BM174" s="587"/>
      <c r="BN174" s="587"/>
      <c r="BO174" s="93"/>
      <c r="BP174" s="93"/>
      <c r="BQ174" s="93"/>
      <c r="BW174" s="93"/>
    </row>
    <row r="175" spans="1:75" s="29" customFormat="1" ht="12.75">
      <c r="A175" s="692"/>
      <c r="B175" s="673"/>
      <c r="C175" s="641"/>
      <c r="D175" s="91"/>
      <c r="E175" s="92"/>
      <c r="G175" s="93"/>
      <c r="P175" s="584"/>
      <c r="AQ175" s="584"/>
      <c r="AR175" s="585"/>
      <c r="AS175" s="585"/>
      <c r="AT175" s="585"/>
      <c r="AU175" s="585"/>
      <c r="AV175" s="585"/>
      <c r="AW175" s="585"/>
      <c r="AY175" s="93"/>
      <c r="BD175" s="586"/>
      <c r="BE175" s="586"/>
      <c r="BF175" s="586"/>
      <c r="BG175" s="93"/>
      <c r="BH175" s="587"/>
      <c r="BI175" s="587"/>
      <c r="BJ175" s="587"/>
      <c r="BK175" s="587"/>
      <c r="BL175" s="587"/>
      <c r="BM175" s="587"/>
      <c r="BN175" s="587"/>
      <c r="BO175" s="93"/>
      <c r="BP175" s="93"/>
      <c r="BQ175" s="93"/>
      <c r="BW175" s="93"/>
    </row>
    <row r="176" spans="1:75" s="29" customFormat="1" ht="12.75">
      <c r="A176" s="692"/>
      <c r="B176" s="673"/>
      <c r="C176" s="641"/>
      <c r="D176" s="91"/>
      <c r="E176" s="92"/>
      <c r="G176" s="93"/>
      <c r="P176" s="584"/>
      <c r="AQ176" s="584"/>
      <c r="AR176" s="585"/>
      <c r="AS176" s="585"/>
      <c r="AT176" s="585"/>
      <c r="AU176" s="585"/>
      <c r="AV176" s="585"/>
      <c r="AW176" s="585"/>
      <c r="AY176" s="93"/>
      <c r="BD176" s="586"/>
      <c r="BE176" s="586"/>
      <c r="BF176" s="586"/>
      <c r="BG176" s="93"/>
      <c r="BH176" s="587"/>
      <c r="BI176" s="587"/>
      <c r="BJ176" s="587"/>
      <c r="BK176" s="587"/>
      <c r="BL176" s="587"/>
      <c r="BM176" s="587"/>
      <c r="BN176" s="587"/>
      <c r="BO176" s="93"/>
      <c r="BP176" s="93"/>
      <c r="BQ176" s="93"/>
      <c r="BW176" s="93"/>
    </row>
    <row r="177" spans="1:75" s="29" customFormat="1" ht="12.75">
      <c r="A177" s="692"/>
      <c r="B177" s="673"/>
      <c r="C177" s="641"/>
      <c r="D177" s="91"/>
      <c r="E177" s="92"/>
      <c r="G177" s="93"/>
      <c r="P177" s="584"/>
      <c r="AQ177" s="584"/>
      <c r="AR177" s="585"/>
      <c r="AS177" s="585"/>
      <c r="AT177" s="585"/>
      <c r="AU177" s="585"/>
      <c r="AV177" s="585"/>
      <c r="AW177" s="585"/>
      <c r="AY177" s="93"/>
      <c r="BD177" s="586"/>
      <c r="BE177" s="586"/>
      <c r="BF177" s="586"/>
      <c r="BG177" s="93"/>
      <c r="BH177" s="587"/>
      <c r="BI177" s="587"/>
      <c r="BJ177" s="587"/>
      <c r="BK177" s="587"/>
      <c r="BL177" s="587"/>
      <c r="BM177" s="587"/>
      <c r="BN177" s="587"/>
      <c r="BO177" s="93"/>
      <c r="BP177" s="93"/>
      <c r="BQ177" s="93"/>
      <c r="BW177" s="93"/>
    </row>
    <row r="178" spans="1:75" s="29" customFormat="1" ht="12.75">
      <c r="A178" s="692"/>
      <c r="B178" s="673"/>
      <c r="C178" s="641"/>
      <c r="D178" s="91"/>
      <c r="E178" s="92"/>
      <c r="G178" s="93"/>
      <c r="P178" s="584"/>
      <c r="AQ178" s="584"/>
      <c r="AR178" s="585"/>
      <c r="AS178" s="585"/>
      <c r="AT178" s="585"/>
      <c r="AU178" s="585"/>
      <c r="AV178" s="585"/>
      <c r="AW178" s="585"/>
      <c r="AY178" s="93"/>
      <c r="BD178" s="586"/>
      <c r="BE178" s="586"/>
      <c r="BF178" s="586"/>
      <c r="BG178" s="93"/>
      <c r="BH178" s="587"/>
      <c r="BI178" s="587"/>
      <c r="BJ178" s="587"/>
      <c r="BK178" s="587"/>
      <c r="BL178" s="587"/>
      <c r="BM178" s="587"/>
      <c r="BN178" s="587"/>
      <c r="BO178" s="93"/>
      <c r="BP178" s="93"/>
      <c r="BQ178" s="93"/>
      <c r="BW178" s="93"/>
    </row>
    <row r="179" spans="1:75" s="29" customFormat="1" ht="12.75">
      <c r="A179" s="692"/>
      <c r="B179" s="673"/>
      <c r="C179" s="641"/>
      <c r="D179" s="91"/>
      <c r="E179" s="92"/>
      <c r="G179" s="93"/>
      <c r="P179" s="584"/>
      <c r="AQ179" s="584"/>
      <c r="AR179" s="585"/>
      <c r="AS179" s="585"/>
      <c r="AT179" s="585"/>
      <c r="AU179" s="585"/>
      <c r="AV179" s="585"/>
      <c r="AW179" s="585"/>
      <c r="AY179" s="93"/>
      <c r="BD179" s="586"/>
      <c r="BE179" s="586"/>
      <c r="BF179" s="586"/>
      <c r="BG179" s="93"/>
      <c r="BH179" s="587"/>
      <c r="BI179" s="587"/>
      <c r="BJ179" s="587"/>
      <c r="BK179" s="587"/>
      <c r="BL179" s="587"/>
      <c r="BM179" s="587"/>
      <c r="BN179" s="587"/>
      <c r="BO179" s="93"/>
      <c r="BP179" s="93"/>
      <c r="BQ179" s="93"/>
      <c r="BW179" s="93"/>
    </row>
    <row r="180" spans="1:75" s="29" customFormat="1" ht="12.75">
      <c r="A180" s="692"/>
      <c r="B180" s="673"/>
      <c r="C180" s="641"/>
      <c r="D180" s="91"/>
      <c r="E180" s="92"/>
      <c r="G180" s="93"/>
      <c r="P180" s="584"/>
      <c r="AQ180" s="584"/>
      <c r="AR180" s="585"/>
      <c r="AS180" s="585"/>
      <c r="AT180" s="585"/>
      <c r="AU180" s="585"/>
      <c r="AV180" s="585"/>
      <c r="AW180" s="585"/>
      <c r="AY180" s="93"/>
      <c r="BD180" s="586"/>
      <c r="BE180" s="586"/>
      <c r="BF180" s="586"/>
      <c r="BG180" s="93"/>
      <c r="BH180" s="587"/>
      <c r="BI180" s="587"/>
      <c r="BJ180" s="587"/>
      <c r="BK180" s="587"/>
      <c r="BL180" s="587"/>
      <c r="BM180" s="587"/>
      <c r="BN180" s="587"/>
      <c r="BO180" s="93"/>
      <c r="BP180" s="93"/>
      <c r="BQ180" s="93"/>
      <c r="BW180" s="93"/>
    </row>
    <row r="181" spans="1:75" s="29" customFormat="1" ht="12.75">
      <c r="A181" s="692"/>
      <c r="B181" s="673"/>
      <c r="C181" s="641"/>
      <c r="D181" s="91"/>
      <c r="E181" s="92"/>
      <c r="G181" s="93"/>
      <c r="P181" s="584"/>
      <c r="AQ181" s="584"/>
      <c r="AR181" s="585"/>
      <c r="AS181" s="585"/>
      <c r="AT181" s="585"/>
      <c r="AU181" s="585"/>
      <c r="AV181" s="585"/>
      <c r="AW181" s="585"/>
      <c r="AY181" s="93"/>
      <c r="BD181" s="586"/>
      <c r="BE181" s="586"/>
      <c r="BF181" s="586"/>
      <c r="BG181" s="93"/>
      <c r="BH181" s="587"/>
      <c r="BI181" s="587"/>
      <c r="BJ181" s="587"/>
      <c r="BK181" s="587"/>
      <c r="BL181" s="587"/>
      <c r="BM181" s="587"/>
      <c r="BN181" s="587"/>
      <c r="BO181" s="93"/>
      <c r="BP181" s="93"/>
      <c r="BQ181" s="93"/>
      <c r="BW181" s="93"/>
    </row>
    <row r="182" spans="1:75" s="29" customFormat="1" ht="12.75">
      <c r="A182" s="692"/>
      <c r="B182" s="673"/>
      <c r="C182" s="641"/>
      <c r="D182" s="91"/>
      <c r="E182" s="92"/>
      <c r="G182" s="93"/>
      <c r="P182" s="584"/>
      <c r="AQ182" s="584"/>
      <c r="AR182" s="585"/>
      <c r="AS182" s="585"/>
      <c r="AT182" s="585"/>
      <c r="AU182" s="585"/>
      <c r="AV182" s="585"/>
      <c r="AW182" s="585"/>
      <c r="AY182" s="93"/>
      <c r="BD182" s="586"/>
      <c r="BE182" s="586"/>
      <c r="BF182" s="586"/>
      <c r="BG182" s="93"/>
      <c r="BH182" s="587"/>
      <c r="BI182" s="587"/>
      <c r="BJ182" s="587"/>
      <c r="BK182" s="587"/>
      <c r="BL182" s="587"/>
      <c r="BM182" s="587"/>
      <c r="BN182" s="587"/>
      <c r="BO182" s="93"/>
      <c r="BP182" s="93"/>
      <c r="BQ182" s="93"/>
      <c r="BW182" s="93"/>
    </row>
    <row r="183" spans="1:75" s="29" customFormat="1" ht="12.75">
      <c r="A183" s="692"/>
      <c r="B183" s="673"/>
      <c r="C183" s="641"/>
      <c r="D183" s="91"/>
      <c r="E183" s="92"/>
      <c r="G183" s="93"/>
      <c r="P183" s="584"/>
      <c r="AQ183" s="584"/>
      <c r="AR183" s="585"/>
      <c r="AS183" s="585"/>
      <c r="AT183" s="585"/>
      <c r="AU183" s="585"/>
      <c r="AV183" s="585"/>
      <c r="AW183" s="585"/>
      <c r="AY183" s="93"/>
      <c r="BD183" s="586"/>
      <c r="BE183" s="586"/>
      <c r="BF183" s="586"/>
      <c r="BG183" s="93"/>
      <c r="BH183" s="587"/>
      <c r="BI183" s="587"/>
      <c r="BJ183" s="587"/>
      <c r="BK183" s="587"/>
      <c r="BL183" s="587"/>
      <c r="BM183" s="587"/>
      <c r="BN183" s="587"/>
      <c r="BO183" s="93"/>
      <c r="BP183" s="93"/>
      <c r="BQ183" s="93"/>
      <c r="BW183" s="93"/>
    </row>
    <row r="184" spans="1:75" s="29" customFormat="1" ht="12.75">
      <c r="A184" s="692"/>
      <c r="B184" s="673"/>
      <c r="C184" s="641"/>
      <c r="D184" s="91"/>
      <c r="E184" s="92"/>
      <c r="G184" s="93"/>
      <c r="P184" s="584"/>
      <c r="AQ184" s="584"/>
      <c r="AR184" s="585"/>
      <c r="AS184" s="585"/>
      <c r="AT184" s="585"/>
      <c r="AU184" s="585"/>
      <c r="AV184" s="585"/>
      <c r="AW184" s="585"/>
      <c r="AY184" s="93"/>
      <c r="BD184" s="586"/>
      <c r="BE184" s="586"/>
      <c r="BF184" s="586"/>
      <c r="BG184" s="93"/>
      <c r="BH184" s="587"/>
      <c r="BI184" s="587"/>
      <c r="BJ184" s="587"/>
      <c r="BK184" s="587"/>
      <c r="BL184" s="587"/>
      <c r="BM184" s="587"/>
      <c r="BN184" s="587"/>
      <c r="BO184" s="93"/>
      <c r="BP184" s="93"/>
      <c r="BQ184" s="93"/>
      <c r="BW184" s="93"/>
    </row>
    <row r="185" spans="1:75" s="29" customFormat="1" ht="12.75">
      <c r="A185" s="692"/>
      <c r="B185" s="673"/>
      <c r="C185" s="641"/>
      <c r="D185" s="91"/>
      <c r="E185" s="92"/>
      <c r="G185" s="93"/>
      <c r="P185" s="584"/>
      <c r="AQ185" s="584"/>
      <c r="AR185" s="585"/>
      <c r="AS185" s="585"/>
      <c r="AT185" s="585"/>
      <c r="AU185" s="585"/>
      <c r="AV185" s="585"/>
      <c r="AW185" s="585"/>
      <c r="AY185" s="93"/>
      <c r="BD185" s="586"/>
      <c r="BE185" s="586"/>
      <c r="BF185" s="586"/>
      <c r="BG185" s="93"/>
      <c r="BH185" s="587"/>
      <c r="BI185" s="587"/>
      <c r="BJ185" s="587"/>
      <c r="BK185" s="587"/>
      <c r="BL185" s="587"/>
      <c r="BM185" s="587"/>
      <c r="BN185" s="587"/>
      <c r="BO185" s="93"/>
      <c r="BP185" s="93"/>
      <c r="BQ185" s="93"/>
      <c r="BW185" s="93"/>
    </row>
    <row r="186" spans="1:75" s="29" customFormat="1" ht="12.75">
      <c r="A186" s="692"/>
      <c r="B186" s="673"/>
      <c r="C186" s="641"/>
      <c r="D186" s="91"/>
      <c r="E186" s="92"/>
      <c r="G186" s="93"/>
      <c r="P186" s="584"/>
      <c r="AQ186" s="584"/>
      <c r="AR186" s="585"/>
      <c r="AS186" s="585"/>
      <c r="AT186" s="585"/>
      <c r="AU186" s="585"/>
      <c r="AV186" s="585"/>
      <c r="AW186" s="585"/>
      <c r="AY186" s="93"/>
      <c r="BD186" s="586"/>
      <c r="BE186" s="586"/>
      <c r="BF186" s="586"/>
      <c r="BG186" s="93"/>
      <c r="BH186" s="587"/>
      <c r="BI186" s="587"/>
      <c r="BJ186" s="587"/>
      <c r="BK186" s="587"/>
      <c r="BL186" s="587"/>
      <c r="BM186" s="587"/>
      <c r="BN186" s="587"/>
      <c r="BO186" s="93"/>
      <c r="BP186" s="93"/>
      <c r="BQ186" s="93"/>
      <c r="BW186" s="93"/>
    </row>
    <row r="187" spans="1:75" s="29" customFormat="1" ht="12.75">
      <c r="A187" s="692"/>
      <c r="B187" s="673"/>
      <c r="C187" s="641"/>
      <c r="D187" s="91"/>
      <c r="E187" s="92"/>
      <c r="G187" s="93"/>
      <c r="P187" s="584"/>
      <c r="AQ187" s="584"/>
      <c r="AR187" s="585"/>
      <c r="AS187" s="585"/>
      <c r="AT187" s="585"/>
      <c r="AU187" s="585"/>
      <c r="AV187" s="585"/>
      <c r="AW187" s="585"/>
      <c r="AY187" s="93"/>
      <c r="BD187" s="586"/>
      <c r="BE187" s="586"/>
      <c r="BF187" s="586"/>
      <c r="BG187" s="93"/>
      <c r="BH187" s="587"/>
      <c r="BI187" s="587"/>
      <c r="BJ187" s="587"/>
      <c r="BK187" s="587"/>
      <c r="BL187" s="587"/>
      <c r="BM187" s="587"/>
      <c r="BN187" s="587"/>
      <c r="BO187" s="93"/>
      <c r="BP187" s="93"/>
      <c r="BQ187" s="93"/>
      <c r="BW187" s="93"/>
    </row>
    <row r="188" spans="1:75" s="29" customFormat="1" ht="12.75">
      <c r="A188" s="692"/>
      <c r="B188" s="673"/>
      <c r="C188" s="641"/>
      <c r="D188" s="91"/>
      <c r="E188" s="92"/>
      <c r="G188" s="93"/>
      <c r="P188" s="584"/>
      <c r="AQ188" s="584"/>
      <c r="AR188" s="585"/>
      <c r="AS188" s="585"/>
      <c r="AT188" s="585"/>
      <c r="AU188" s="585"/>
      <c r="AV188" s="585"/>
      <c r="AW188" s="585"/>
      <c r="AY188" s="93"/>
      <c r="BD188" s="586"/>
      <c r="BE188" s="586"/>
      <c r="BF188" s="586"/>
      <c r="BG188" s="93"/>
      <c r="BH188" s="587"/>
      <c r="BI188" s="587"/>
      <c r="BJ188" s="587"/>
      <c r="BK188" s="587"/>
      <c r="BL188" s="587"/>
      <c r="BM188" s="587"/>
      <c r="BN188" s="587"/>
      <c r="BO188" s="93"/>
      <c r="BP188" s="93"/>
      <c r="BQ188" s="93"/>
      <c r="BW188" s="93"/>
    </row>
    <row r="189" spans="1:75" s="29" customFormat="1" ht="12.75">
      <c r="A189" s="692"/>
      <c r="B189" s="673"/>
      <c r="C189" s="641"/>
      <c r="D189" s="91"/>
      <c r="E189" s="92"/>
      <c r="G189" s="93"/>
      <c r="P189" s="584"/>
      <c r="AQ189" s="584"/>
      <c r="AR189" s="585"/>
      <c r="AS189" s="585"/>
      <c r="AT189" s="585"/>
      <c r="AU189" s="585"/>
      <c r="AV189" s="585"/>
      <c r="AW189" s="585"/>
      <c r="AY189" s="93"/>
      <c r="BD189" s="586"/>
      <c r="BE189" s="586"/>
      <c r="BF189" s="586"/>
      <c r="BG189" s="93"/>
      <c r="BH189" s="587"/>
      <c r="BI189" s="587"/>
      <c r="BJ189" s="587"/>
      <c r="BK189" s="587"/>
      <c r="BL189" s="587"/>
      <c r="BM189" s="587"/>
      <c r="BN189" s="587"/>
      <c r="BO189" s="93"/>
      <c r="BP189" s="93"/>
      <c r="BQ189" s="93"/>
      <c r="BW189" s="93"/>
    </row>
    <row r="190" spans="1:75" s="29" customFormat="1" ht="12.75">
      <c r="A190" s="692"/>
      <c r="B190" s="673"/>
      <c r="C190" s="641"/>
      <c r="D190" s="91"/>
      <c r="E190" s="92"/>
      <c r="G190" s="93"/>
      <c r="P190" s="584"/>
      <c r="AQ190" s="584"/>
      <c r="AR190" s="585"/>
      <c r="AS190" s="585"/>
      <c r="AT190" s="585"/>
      <c r="AU190" s="585"/>
      <c r="AV190" s="585"/>
      <c r="AW190" s="585"/>
      <c r="AY190" s="93"/>
      <c r="BD190" s="586"/>
      <c r="BE190" s="586"/>
      <c r="BF190" s="586"/>
      <c r="BG190" s="93"/>
      <c r="BH190" s="587"/>
      <c r="BI190" s="587"/>
      <c r="BJ190" s="587"/>
      <c r="BK190" s="587"/>
      <c r="BL190" s="587"/>
      <c r="BM190" s="587"/>
      <c r="BN190" s="587"/>
      <c r="BO190" s="93"/>
      <c r="BP190" s="93"/>
      <c r="BQ190" s="93"/>
      <c r="BW190" s="93"/>
    </row>
    <row r="191" spans="1:75" s="29" customFormat="1" ht="12.75">
      <c r="A191" s="692"/>
      <c r="B191" s="673"/>
      <c r="C191" s="641"/>
      <c r="D191" s="91"/>
      <c r="E191" s="92"/>
      <c r="G191" s="93"/>
      <c r="P191" s="584"/>
      <c r="AQ191" s="584"/>
      <c r="AR191" s="585"/>
      <c r="AS191" s="585"/>
      <c r="AT191" s="585"/>
      <c r="AU191" s="585"/>
      <c r="AV191" s="585"/>
      <c r="AW191" s="585"/>
      <c r="AY191" s="93"/>
      <c r="BD191" s="586"/>
      <c r="BE191" s="586"/>
      <c r="BF191" s="586"/>
      <c r="BG191" s="93"/>
      <c r="BH191" s="587"/>
      <c r="BI191" s="587"/>
      <c r="BJ191" s="587"/>
      <c r="BK191" s="587"/>
      <c r="BL191" s="587"/>
      <c r="BM191" s="587"/>
      <c r="BN191" s="587"/>
      <c r="BO191" s="93"/>
      <c r="BP191" s="93"/>
      <c r="BQ191" s="93"/>
      <c r="BW191" s="93"/>
    </row>
    <row r="192" spans="1:75" s="29" customFormat="1" ht="12.75">
      <c r="A192" s="692"/>
      <c r="B192" s="673"/>
      <c r="C192" s="641"/>
      <c r="D192" s="91"/>
      <c r="E192" s="92"/>
      <c r="G192" s="93"/>
      <c r="P192" s="584"/>
      <c r="AQ192" s="584"/>
      <c r="AR192" s="585"/>
      <c r="AS192" s="585"/>
      <c r="AT192" s="585"/>
      <c r="AU192" s="585"/>
      <c r="AV192" s="585"/>
      <c r="AW192" s="585"/>
      <c r="AY192" s="93"/>
      <c r="BD192" s="586"/>
      <c r="BE192" s="586"/>
      <c r="BF192" s="586"/>
      <c r="BG192" s="93"/>
      <c r="BH192" s="587"/>
      <c r="BI192" s="587"/>
      <c r="BJ192" s="587"/>
      <c r="BK192" s="587"/>
      <c r="BL192" s="587"/>
      <c r="BM192" s="587"/>
      <c r="BN192" s="587"/>
      <c r="BO192" s="93"/>
      <c r="BP192" s="93"/>
      <c r="BQ192" s="93"/>
      <c r="BW192" s="93"/>
    </row>
    <row r="193" spans="1:75" s="29" customFormat="1" ht="12.75">
      <c r="A193" s="692"/>
      <c r="B193" s="673"/>
      <c r="C193" s="641"/>
      <c r="D193" s="91"/>
      <c r="E193" s="92"/>
      <c r="G193" s="93"/>
      <c r="P193" s="584"/>
      <c r="AQ193" s="584"/>
      <c r="AR193" s="585"/>
      <c r="AS193" s="585"/>
      <c r="AT193" s="585"/>
      <c r="AU193" s="585"/>
      <c r="AV193" s="585"/>
      <c r="AW193" s="585"/>
      <c r="AY193" s="93"/>
      <c r="BD193" s="586"/>
      <c r="BE193" s="586"/>
      <c r="BF193" s="586"/>
      <c r="BG193" s="93"/>
      <c r="BH193" s="587"/>
      <c r="BI193" s="587"/>
      <c r="BJ193" s="587"/>
      <c r="BK193" s="587"/>
      <c r="BL193" s="587"/>
      <c r="BM193" s="587"/>
      <c r="BN193" s="587"/>
      <c r="BO193" s="93"/>
      <c r="BP193" s="93"/>
      <c r="BQ193" s="93"/>
      <c r="BW193" s="93"/>
    </row>
    <row r="194" spans="1:75" s="29" customFormat="1" ht="12.75">
      <c r="A194" s="692"/>
      <c r="B194" s="673"/>
      <c r="C194" s="641"/>
      <c r="D194" s="91"/>
      <c r="E194" s="92"/>
      <c r="G194" s="93"/>
      <c r="P194" s="584"/>
      <c r="AQ194" s="584"/>
      <c r="AR194" s="585"/>
      <c r="AS194" s="585"/>
      <c r="AT194" s="585"/>
      <c r="AU194" s="585"/>
      <c r="AV194" s="585"/>
      <c r="AW194" s="585"/>
      <c r="AY194" s="93"/>
      <c r="BD194" s="586"/>
      <c r="BE194" s="586"/>
      <c r="BF194" s="586"/>
      <c r="BG194" s="93"/>
      <c r="BH194" s="587"/>
      <c r="BI194" s="587"/>
      <c r="BJ194" s="587"/>
      <c r="BK194" s="587"/>
      <c r="BL194" s="587"/>
      <c r="BM194" s="587"/>
      <c r="BN194" s="587"/>
      <c r="BO194" s="93"/>
      <c r="BP194" s="93"/>
      <c r="BQ194" s="93"/>
      <c r="BW194" s="93"/>
    </row>
    <row r="195" spans="1:75" s="29" customFormat="1" ht="12.75">
      <c r="A195" s="692"/>
      <c r="B195" s="673"/>
      <c r="C195" s="641"/>
      <c r="D195" s="91"/>
      <c r="E195" s="92"/>
      <c r="G195" s="93"/>
      <c r="P195" s="584"/>
      <c r="AQ195" s="584"/>
      <c r="AR195" s="585"/>
      <c r="AS195" s="585"/>
      <c r="AT195" s="585"/>
      <c r="AU195" s="585"/>
      <c r="AV195" s="585"/>
      <c r="AW195" s="585"/>
      <c r="AY195" s="93"/>
      <c r="BD195" s="586"/>
      <c r="BE195" s="586"/>
      <c r="BF195" s="586"/>
      <c r="BG195" s="93"/>
      <c r="BH195" s="587"/>
      <c r="BI195" s="587"/>
      <c r="BJ195" s="587"/>
      <c r="BK195" s="587"/>
      <c r="BL195" s="587"/>
      <c r="BM195" s="587"/>
      <c r="BN195" s="587"/>
      <c r="BO195" s="93"/>
      <c r="BP195" s="93"/>
      <c r="BQ195" s="93"/>
      <c r="BW195" s="93"/>
    </row>
    <row r="196" spans="1:75" s="29" customFormat="1" ht="12.75">
      <c r="A196" s="692"/>
      <c r="B196" s="673"/>
      <c r="C196" s="641"/>
      <c r="D196" s="91"/>
      <c r="E196" s="92"/>
      <c r="G196" s="93"/>
      <c r="P196" s="584"/>
      <c r="AQ196" s="584"/>
      <c r="AR196" s="585"/>
      <c r="AS196" s="585"/>
      <c r="AT196" s="585"/>
      <c r="AU196" s="585"/>
      <c r="AV196" s="585"/>
      <c r="AW196" s="585"/>
      <c r="AY196" s="93"/>
      <c r="BD196" s="586"/>
      <c r="BE196" s="586"/>
      <c r="BF196" s="586"/>
      <c r="BG196" s="93"/>
      <c r="BH196" s="587"/>
      <c r="BI196" s="587"/>
      <c r="BJ196" s="587"/>
      <c r="BK196" s="587"/>
      <c r="BL196" s="587"/>
      <c r="BM196" s="587"/>
      <c r="BN196" s="587"/>
      <c r="BO196" s="93"/>
      <c r="BP196" s="93"/>
      <c r="BQ196" s="93"/>
      <c r="BW196" s="93"/>
    </row>
    <row r="197" spans="1:75" s="29" customFormat="1" ht="12.75">
      <c r="A197" s="692"/>
      <c r="B197" s="673"/>
      <c r="C197" s="641"/>
      <c r="D197" s="91"/>
      <c r="E197" s="92"/>
      <c r="G197" s="93"/>
      <c r="P197" s="584"/>
      <c r="AQ197" s="584"/>
      <c r="AR197" s="585"/>
      <c r="AS197" s="585"/>
      <c r="AT197" s="585"/>
      <c r="AU197" s="585"/>
      <c r="AV197" s="585"/>
      <c r="AW197" s="585"/>
      <c r="AY197" s="93"/>
      <c r="BD197" s="586"/>
      <c r="BE197" s="586"/>
      <c r="BF197" s="586"/>
      <c r="BG197" s="93"/>
      <c r="BH197" s="587"/>
      <c r="BI197" s="587"/>
      <c r="BJ197" s="587"/>
      <c r="BK197" s="587"/>
      <c r="BL197" s="587"/>
      <c r="BM197" s="587"/>
      <c r="BN197" s="587"/>
      <c r="BO197" s="93"/>
      <c r="BP197" s="93"/>
      <c r="BQ197" s="93"/>
      <c r="BW197" s="93"/>
    </row>
    <row r="198" spans="1:75" s="29" customFormat="1" ht="12.75">
      <c r="A198" s="692"/>
      <c r="B198" s="673"/>
      <c r="C198" s="641"/>
      <c r="D198" s="91"/>
      <c r="E198" s="92"/>
      <c r="G198" s="93"/>
      <c r="P198" s="584"/>
      <c r="AQ198" s="584"/>
      <c r="AR198" s="585"/>
      <c r="AS198" s="585"/>
      <c r="AT198" s="585"/>
      <c r="AU198" s="585"/>
      <c r="AV198" s="585"/>
      <c r="AW198" s="585"/>
      <c r="AY198" s="93"/>
      <c r="BD198" s="586"/>
      <c r="BE198" s="586"/>
      <c r="BF198" s="586"/>
      <c r="BG198" s="93"/>
      <c r="BH198" s="587"/>
      <c r="BI198" s="587"/>
      <c r="BJ198" s="587"/>
      <c r="BK198" s="587"/>
      <c r="BL198" s="587"/>
      <c r="BM198" s="587"/>
      <c r="BN198" s="587"/>
      <c r="BO198" s="93"/>
      <c r="BP198" s="93"/>
      <c r="BQ198" s="93"/>
      <c r="BW198" s="93"/>
    </row>
    <row r="199" spans="1:75" s="29" customFormat="1" ht="12.75">
      <c r="A199" s="692"/>
      <c r="B199" s="673"/>
      <c r="C199" s="641"/>
      <c r="D199" s="91"/>
      <c r="E199" s="92"/>
      <c r="G199" s="93"/>
      <c r="P199" s="584"/>
      <c r="AQ199" s="584"/>
      <c r="AR199" s="585"/>
      <c r="AS199" s="585"/>
      <c r="AT199" s="585"/>
      <c r="AU199" s="585"/>
      <c r="AV199" s="585"/>
      <c r="AW199" s="585"/>
      <c r="AY199" s="93"/>
      <c r="BD199" s="586"/>
      <c r="BE199" s="586"/>
      <c r="BF199" s="586"/>
      <c r="BG199" s="93"/>
      <c r="BH199" s="587"/>
      <c r="BI199" s="587"/>
      <c r="BJ199" s="587"/>
      <c r="BK199" s="587"/>
      <c r="BL199" s="587"/>
      <c r="BM199" s="587"/>
      <c r="BN199" s="587"/>
      <c r="BO199" s="93"/>
      <c r="BP199" s="93"/>
      <c r="BQ199" s="93"/>
      <c r="BW199" s="93"/>
    </row>
    <row r="200" spans="1:75" s="29" customFormat="1" ht="12.75">
      <c r="A200" s="692"/>
      <c r="B200" s="673"/>
      <c r="C200" s="641"/>
      <c r="D200" s="91"/>
      <c r="E200" s="92"/>
      <c r="G200" s="93"/>
      <c r="P200" s="584"/>
      <c r="AQ200" s="584"/>
      <c r="AR200" s="585"/>
      <c r="AS200" s="585"/>
      <c r="AT200" s="585"/>
      <c r="AU200" s="585"/>
      <c r="AV200" s="585"/>
      <c r="AW200" s="585"/>
      <c r="AY200" s="93"/>
      <c r="BD200" s="586"/>
      <c r="BE200" s="586"/>
      <c r="BF200" s="586"/>
      <c r="BG200" s="93"/>
      <c r="BH200" s="587"/>
      <c r="BI200" s="587"/>
      <c r="BJ200" s="587"/>
      <c r="BK200" s="587"/>
      <c r="BL200" s="587"/>
      <c r="BM200" s="587"/>
      <c r="BN200" s="587"/>
      <c r="BO200" s="93"/>
      <c r="BP200" s="93"/>
      <c r="BQ200" s="93"/>
      <c r="BW200" s="93"/>
    </row>
    <row r="201" spans="1:75" s="29" customFormat="1" ht="12.75">
      <c r="A201" s="692"/>
      <c r="B201" s="673"/>
      <c r="C201" s="641"/>
      <c r="D201" s="91"/>
      <c r="E201" s="92"/>
      <c r="G201" s="93"/>
      <c r="P201" s="584"/>
      <c r="AQ201" s="584"/>
      <c r="AR201" s="585"/>
      <c r="AS201" s="585"/>
      <c r="AT201" s="585"/>
      <c r="AU201" s="585"/>
      <c r="AV201" s="585"/>
      <c r="AW201" s="585"/>
      <c r="AY201" s="93"/>
      <c r="BD201" s="586"/>
      <c r="BE201" s="586"/>
      <c r="BF201" s="586"/>
      <c r="BG201" s="93"/>
      <c r="BH201" s="587"/>
      <c r="BI201" s="587"/>
      <c r="BJ201" s="587"/>
      <c r="BK201" s="587"/>
      <c r="BL201" s="587"/>
      <c r="BM201" s="587"/>
      <c r="BN201" s="587"/>
      <c r="BO201" s="93"/>
      <c r="BP201" s="93"/>
      <c r="BQ201" s="93"/>
      <c r="BW201" s="93"/>
    </row>
    <row r="202" spans="1:75" s="29" customFormat="1" ht="12.75">
      <c r="A202" s="692"/>
      <c r="B202" s="673"/>
      <c r="C202" s="641"/>
      <c r="D202" s="91"/>
      <c r="E202" s="92"/>
      <c r="G202" s="93"/>
      <c r="P202" s="584"/>
      <c r="AQ202" s="584"/>
      <c r="AR202" s="585"/>
      <c r="AS202" s="585"/>
      <c r="AT202" s="585"/>
      <c r="AU202" s="585"/>
      <c r="AV202" s="585"/>
      <c r="AW202" s="585"/>
      <c r="AY202" s="93"/>
      <c r="BD202" s="586"/>
      <c r="BE202" s="586"/>
      <c r="BF202" s="586"/>
      <c r="BG202" s="93"/>
      <c r="BH202" s="587"/>
      <c r="BI202" s="587"/>
      <c r="BJ202" s="587"/>
      <c r="BK202" s="587"/>
      <c r="BL202" s="587"/>
      <c r="BM202" s="587"/>
      <c r="BN202" s="587"/>
      <c r="BO202" s="93"/>
      <c r="BP202" s="93"/>
      <c r="BQ202" s="93"/>
      <c r="BW202" s="93"/>
    </row>
    <row r="203" spans="1:75" s="29" customFormat="1" ht="12.75">
      <c r="A203" s="692"/>
      <c r="B203" s="673"/>
      <c r="C203" s="641"/>
      <c r="D203" s="91"/>
      <c r="E203" s="92"/>
      <c r="G203" s="93"/>
      <c r="P203" s="584"/>
      <c r="AQ203" s="584"/>
      <c r="AR203" s="585"/>
      <c r="AS203" s="585"/>
      <c r="AT203" s="585"/>
      <c r="AU203" s="585"/>
      <c r="AV203" s="585"/>
      <c r="AW203" s="585"/>
      <c r="AY203" s="93"/>
      <c r="BD203" s="586"/>
      <c r="BE203" s="586"/>
      <c r="BF203" s="586"/>
      <c r="BG203" s="93"/>
      <c r="BH203" s="587"/>
      <c r="BI203" s="587"/>
      <c r="BJ203" s="587"/>
      <c r="BK203" s="587"/>
      <c r="BL203" s="587"/>
      <c r="BM203" s="587"/>
      <c r="BN203" s="587"/>
      <c r="BO203" s="93"/>
      <c r="BP203" s="93"/>
      <c r="BQ203" s="93"/>
      <c r="BW203" s="93"/>
    </row>
    <row r="204" spans="1:75" s="29" customFormat="1" ht="12.75">
      <c r="A204" s="692"/>
      <c r="B204" s="673"/>
      <c r="C204" s="641"/>
      <c r="D204" s="91"/>
      <c r="E204" s="92"/>
      <c r="G204" s="93"/>
      <c r="P204" s="584"/>
      <c r="AQ204" s="584"/>
      <c r="AR204" s="585"/>
      <c r="AS204" s="585"/>
      <c r="AT204" s="585"/>
      <c r="AU204" s="585"/>
      <c r="AV204" s="585"/>
      <c r="AW204" s="585"/>
      <c r="AY204" s="93"/>
      <c r="BD204" s="586"/>
      <c r="BE204" s="586"/>
      <c r="BF204" s="586"/>
      <c r="BG204" s="93"/>
      <c r="BH204" s="587"/>
      <c r="BI204" s="587"/>
      <c r="BJ204" s="587"/>
      <c r="BK204" s="587"/>
      <c r="BL204" s="587"/>
      <c r="BM204" s="587"/>
      <c r="BN204" s="587"/>
      <c r="BO204" s="93"/>
      <c r="BP204" s="93"/>
      <c r="BQ204" s="93"/>
      <c r="BW204" s="93"/>
    </row>
    <row r="205" spans="1:75" s="29" customFormat="1" ht="12.75">
      <c r="A205" s="692"/>
      <c r="B205" s="673"/>
      <c r="C205" s="641"/>
      <c r="D205" s="91"/>
      <c r="E205" s="92"/>
      <c r="G205" s="93"/>
      <c r="P205" s="584"/>
      <c r="AQ205" s="584"/>
      <c r="AR205" s="585"/>
      <c r="AS205" s="585"/>
      <c r="AT205" s="585"/>
      <c r="AU205" s="585"/>
      <c r="AV205" s="585"/>
      <c r="AW205" s="585"/>
      <c r="AY205" s="93"/>
      <c r="BD205" s="586"/>
      <c r="BE205" s="586"/>
      <c r="BF205" s="586"/>
      <c r="BG205" s="93"/>
      <c r="BH205" s="587"/>
      <c r="BI205" s="587"/>
      <c r="BJ205" s="587"/>
      <c r="BK205" s="587"/>
      <c r="BL205" s="587"/>
      <c r="BM205" s="587"/>
      <c r="BN205" s="587"/>
      <c r="BO205" s="93"/>
      <c r="BP205" s="93"/>
      <c r="BQ205" s="93"/>
      <c r="BW205" s="93"/>
    </row>
    <row r="206" spans="1:75" s="29" customFormat="1" ht="12.75">
      <c r="A206" s="692"/>
      <c r="B206" s="673"/>
      <c r="C206" s="641"/>
      <c r="D206" s="91"/>
      <c r="E206" s="92"/>
      <c r="G206" s="93"/>
      <c r="H206" s="94"/>
      <c r="P206" s="584"/>
      <c r="AQ206" s="584"/>
      <c r="AR206" s="585"/>
      <c r="AS206" s="585"/>
      <c r="AT206" s="585"/>
      <c r="AU206" s="585"/>
      <c r="AV206" s="585"/>
      <c r="AW206" s="585"/>
      <c r="AY206" s="93"/>
      <c r="BD206" s="586"/>
      <c r="BE206" s="586"/>
      <c r="BF206" s="586"/>
      <c r="BG206" s="93"/>
      <c r="BH206" s="587"/>
      <c r="BI206" s="587"/>
      <c r="BJ206" s="587"/>
      <c r="BK206" s="587"/>
      <c r="BL206" s="587"/>
      <c r="BM206" s="587"/>
      <c r="BN206" s="587"/>
      <c r="BO206" s="93"/>
      <c r="BP206" s="93"/>
      <c r="BQ206" s="93"/>
      <c r="BW206" s="93"/>
    </row>
    <row r="207" spans="1:75" s="29" customFormat="1" ht="12.75">
      <c r="A207" s="692"/>
      <c r="B207" s="673"/>
      <c r="C207" s="641"/>
      <c r="D207" s="91"/>
      <c r="E207" s="92"/>
      <c r="G207" s="93"/>
      <c r="H207" s="94"/>
      <c r="P207" s="584"/>
      <c r="AQ207" s="584"/>
      <c r="AR207" s="585"/>
      <c r="AS207" s="585"/>
      <c r="AT207" s="585"/>
      <c r="AU207" s="585"/>
      <c r="AV207" s="585"/>
      <c r="AW207" s="585"/>
      <c r="AY207" s="93"/>
      <c r="BD207" s="586"/>
      <c r="BE207" s="586"/>
      <c r="BF207" s="586"/>
      <c r="BG207" s="93"/>
      <c r="BH207" s="587"/>
      <c r="BI207" s="587"/>
      <c r="BJ207" s="587"/>
      <c r="BK207" s="587"/>
      <c r="BL207" s="587"/>
      <c r="BM207" s="587"/>
      <c r="BN207" s="587"/>
      <c r="BO207" s="93"/>
      <c r="BP207" s="93"/>
      <c r="BQ207" s="93"/>
      <c r="BW207" s="93"/>
    </row>
    <row r="208" spans="1:75" s="29" customFormat="1" ht="12.75">
      <c r="A208" s="692"/>
      <c r="B208" s="673"/>
      <c r="C208" s="641"/>
      <c r="D208" s="91"/>
      <c r="E208" s="92"/>
      <c r="G208" s="93"/>
      <c r="H208" s="94"/>
      <c r="P208" s="584"/>
      <c r="AQ208" s="584"/>
      <c r="AR208" s="585"/>
      <c r="AS208" s="585"/>
      <c r="AT208" s="585"/>
      <c r="AU208" s="585"/>
      <c r="AV208" s="585"/>
      <c r="AW208" s="585"/>
      <c r="AY208" s="93"/>
      <c r="BD208" s="586"/>
      <c r="BE208" s="586"/>
      <c r="BF208" s="586"/>
      <c r="BG208" s="93"/>
      <c r="BH208" s="587"/>
      <c r="BI208" s="587"/>
      <c r="BJ208" s="587"/>
      <c r="BK208" s="587"/>
      <c r="BL208" s="587"/>
      <c r="BM208" s="587"/>
      <c r="BN208" s="587"/>
      <c r="BO208" s="93"/>
      <c r="BP208" s="93"/>
      <c r="BQ208" s="93"/>
      <c r="BW208" s="93"/>
    </row>
    <row r="209" spans="1:75" s="29" customFormat="1" ht="12.75">
      <c r="A209" s="692"/>
      <c r="B209" s="673"/>
      <c r="C209" s="641"/>
      <c r="D209" s="91"/>
      <c r="E209" s="92"/>
      <c r="G209" s="93"/>
      <c r="H209" s="94"/>
      <c r="P209" s="584"/>
      <c r="AQ209" s="584"/>
      <c r="AR209" s="585"/>
      <c r="AS209" s="585"/>
      <c r="AT209" s="585"/>
      <c r="AU209" s="585"/>
      <c r="AV209" s="585"/>
      <c r="AW209" s="585"/>
      <c r="AY209" s="93"/>
      <c r="BD209" s="586"/>
      <c r="BE209" s="586"/>
      <c r="BF209" s="586"/>
      <c r="BG209" s="93"/>
      <c r="BH209" s="587"/>
      <c r="BI209" s="587"/>
      <c r="BJ209" s="587"/>
      <c r="BK209" s="587"/>
      <c r="BL209" s="587"/>
      <c r="BM209" s="587"/>
      <c r="BN209" s="587"/>
      <c r="BO209" s="93"/>
      <c r="BP209" s="93"/>
      <c r="BQ209" s="93"/>
      <c r="BW209" s="93"/>
    </row>
    <row r="210" spans="1:75" s="29" customFormat="1" ht="12.75">
      <c r="A210" s="692"/>
      <c r="B210" s="673"/>
      <c r="C210" s="641"/>
      <c r="D210" s="91"/>
      <c r="E210" s="92"/>
      <c r="G210" s="93"/>
      <c r="H210" s="574"/>
      <c r="P210" s="584"/>
      <c r="AQ210" s="584"/>
      <c r="AR210" s="585"/>
      <c r="AS210" s="585"/>
      <c r="AT210" s="585"/>
      <c r="AU210" s="585"/>
      <c r="AV210" s="585"/>
      <c r="AW210" s="585"/>
      <c r="AY210" s="93"/>
      <c r="BD210" s="586"/>
      <c r="BE210" s="586"/>
      <c r="BF210" s="586"/>
      <c r="BG210" s="93"/>
      <c r="BH210" s="587"/>
      <c r="BI210" s="587"/>
      <c r="BJ210" s="587"/>
      <c r="BK210" s="587"/>
      <c r="BL210" s="587"/>
      <c r="BM210" s="587"/>
      <c r="BN210" s="587"/>
      <c r="BO210" s="93"/>
      <c r="BP210" s="93"/>
      <c r="BQ210" s="93"/>
      <c r="BW210" s="93"/>
    </row>
  </sheetData>
  <sheetProtection/>
  <mergeCells count="81">
    <mergeCell ref="C117:I117"/>
    <mergeCell ref="A142:A143"/>
    <mergeCell ref="C157:I157"/>
    <mergeCell ref="A2:A5"/>
    <mergeCell ref="D2:D5"/>
    <mergeCell ref="C2:C5"/>
    <mergeCell ref="E21:E24"/>
    <mergeCell ref="I2:I3"/>
    <mergeCell ref="B2:B5"/>
    <mergeCell ref="B129:B134"/>
    <mergeCell ref="A112:C112"/>
    <mergeCell ref="BN3:BN4"/>
    <mergeCell ref="BW4:BW5"/>
    <mergeCell ref="C156:I156"/>
    <mergeCell ref="C155:I155"/>
    <mergeCell ref="BR3:BT3"/>
    <mergeCell ref="BT4:BT5"/>
    <mergeCell ref="D39:D42"/>
    <mergeCell ref="C118:I118"/>
    <mergeCell ref="BZ4:BZ5"/>
    <mergeCell ref="AI4:AK4"/>
    <mergeCell ref="AO3:AQ4"/>
    <mergeCell ref="BU3:BW3"/>
    <mergeCell ref="BJ3:BL4"/>
    <mergeCell ref="C115:I115"/>
    <mergeCell ref="T4:V4"/>
    <mergeCell ref="AX2:BC2"/>
    <mergeCell ref="AU4:AW4"/>
    <mergeCell ref="N3:P4"/>
    <mergeCell ref="BG2:BL2"/>
    <mergeCell ref="AW97:AW98"/>
    <mergeCell ref="BD3:BF4"/>
    <mergeCell ref="BA3:BC4"/>
    <mergeCell ref="K2:P2"/>
    <mergeCell ref="K3:M4"/>
    <mergeCell ref="Z4:AB4"/>
    <mergeCell ref="AR4:AT4"/>
    <mergeCell ref="BG3:BI4"/>
    <mergeCell ref="CG2:CK2"/>
    <mergeCell ref="BQ2:BQ4"/>
    <mergeCell ref="AL3:AN4"/>
    <mergeCell ref="AX3:AZ4"/>
    <mergeCell ref="W4:Y4"/>
    <mergeCell ref="A109:C109"/>
    <mergeCell ref="BO3:BP3"/>
    <mergeCell ref="AQ97:AQ98"/>
    <mergeCell ref="AT97:AT98"/>
    <mergeCell ref="D8:D9"/>
    <mergeCell ref="A95:C95"/>
    <mergeCell ref="A57:C57"/>
    <mergeCell ref="A21:A24"/>
    <mergeCell ref="D21:D24"/>
    <mergeCell ref="E2:H5"/>
    <mergeCell ref="CG21:CK21"/>
    <mergeCell ref="BZ27:CF27"/>
    <mergeCell ref="A66:C66"/>
    <mergeCell ref="A60:C60"/>
    <mergeCell ref="A93:C93"/>
    <mergeCell ref="A63:C63"/>
    <mergeCell ref="A72:C72"/>
    <mergeCell ref="A39:A42"/>
    <mergeCell ref="A1:CE1"/>
    <mergeCell ref="BZ21:CF21"/>
    <mergeCell ref="A80:C80"/>
    <mergeCell ref="A70:C70"/>
    <mergeCell ref="D14:D19"/>
    <mergeCell ref="Q2:AQ2"/>
    <mergeCell ref="BM3:BM4"/>
    <mergeCell ref="A9:A10"/>
    <mergeCell ref="J2:J3"/>
    <mergeCell ref="AF4:AH4"/>
    <mergeCell ref="B136:B137"/>
    <mergeCell ref="B140:B141"/>
    <mergeCell ref="B39:B42"/>
    <mergeCell ref="B9:B10"/>
    <mergeCell ref="CB2:CF2"/>
    <mergeCell ref="AF3:AK3"/>
    <mergeCell ref="T3:Y3"/>
    <mergeCell ref="Z3:AE3"/>
    <mergeCell ref="Q3:S4"/>
    <mergeCell ref="AC4:AE4"/>
  </mergeCells>
  <printOptions/>
  <pageMargins left="0.1968503937007874" right="0" top="0.2362204724409449" bottom="0" header="0" footer="0"/>
  <pageSetup fitToHeight="0" horizontalDpi="600" verticalDpi="600" orientation="portrait" paperSize="8" r:id="rId3"/>
  <headerFooter alignWithMargins="0">
    <oddFooter>&amp;R&amp;P</oddFooter>
  </headerFooter>
  <ignoredErrors>
    <ignoredError sqref="AS153 AS129 AT135 AS136:AS137 AW21 AT62 AW62 AT109 AW130 AW135 AW148 AT21 H21 AW106 H105 AT130 H135 H38 BF39 BF104 BF106 BF109 BF130 BF135 BF148 H75:H76 BF21 BF93 BF96 BM21 BF63 BF60 BM130 BL96 BM135:BM137 BQ123 BN8 BQ8 BQ22:BQ24 BQ35 BE8 AT148 BN12 BN135:BN138 BN21:BN25 BN38 BQ125 BN123:BN125 AS131:AS134 BN130:BN133 BQ131:BQ134 BQ136:BQ137 AT141:AT142 BN35 AS151 AS149 BN1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УКС "Обь-Регион"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uzeeva.galina</dc:creator>
  <cp:keywords/>
  <dc:description/>
  <cp:lastModifiedBy>Simrit</cp:lastModifiedBy>
  <cp:lastPrinted>2012-08-15T08:47:04Z</cp:lastPrinted>
  <dcterms:created xsi:type="dcterms:W3CDTF">2010-10-11T08:17:06Z</dcterms:created>
  <dcterms:modified xsi:type="dcterms:W3CDTF">2012-09-27T06:06:25Z</dcterms:modified>
  <cp:category/>
  <cp:version/>
  <cp:contentType/>
  <cp:contentStatus/>
</cp:coreProperties>
</file>