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<sst xmlns="http://schemas.openxmlformats.org/spreadsheetml/2006/main" count="80" uniqueCount="75">
  <si>
    <t>месяцев</t>
  </si>
  <si>
    <t>Штатное расписание</t>
  </si>
  <si>
    <t>Ежемесечная смета расходов ТСЖ "Нарымский квартал" на 2013г.</t>
  </si>
  <si>
    <t>м2</t>
  </si>
  <si>
    <t>ФОТ</t>
  </si>
  <si>
    <t>Оклад</t>
  </si>
  <si>
    <t>Управляющий</t>
  </si>
  <si>
    <t>№ п/п</t>
  </si>
  <si>
    <t>Статьи затрат</t>
  </si>
  <si>
    <t>тариф в месяц итого</t>
  </si>
  <si>
    <t>тариф в месяц за 1м2</t>
  </si>
  <si>
    <t>Главный инженер</t>
  </si>
  <si>
    <t>1.</t>
  </si>
  <si>
    <t>Доходы</t>
  </si>
  <si>
    <t>Бухгалтер -кассир</t>
  </si>
  <si>
    <t>1.1.</t>
  </si>
  <si>
    <t>Реклама</t>
  </si>
  <si>
    <t>Слесарь-сантехник</t>
  </si>
  <si>
    <t>Электрик</t>
  </si>
  <si>
    <t>2.</t>
  </si>
  <si>
    <t>Общехозяйственные расходы</t>
  </si>
  <si>
    <t>Дворник</t>
  </si>
  <si>
    <t>2.1.</t>
  </si>
  <si>
    <t>страхование опасного объекта</t>
  </si>
  <si>
    <t>Уборщица</t>
  </si>
  <si>
    <t>2.1.2.</t>
  </si>
  <si>
    <t>работы и услуги, выполняемые по договорам со специализированными организациями</t>
  </si>
  <si>
    <t>Паспортист</t>
  </si>
  <si>
    <t>Обслуживание лифтов</t>
  </si>
  <si>
    <t>Итого:</t>
  </si>
  <si>
    <t>Обслуживание ИТП</t>
  </si>
  <si>
    <t>ЕСН 20,2% (льготный)</t>
  </si>
  <si>
    <t>2.1.3.</t>
  </si>
  <si>
    <t>вывоз снега (1 час работы техники 1800 мин 4 часа 3 раза в месяц . Сезон 5 мес.)</t>
  </si>
  <si>
    <t>2.1.4.</t>
  </si>
  <si>
    <t>Вывоз ТБО каждый день (1 бак на 1 подъезд, итого 2 бака, по 120 руб. * 30,5 дней) http://musor.net/m_12.htm</t>
  </si>
  <si>
    <t>Вывоз КГО 2 раза в месяц</t>
  </si>
  <si>
    <t>2.1.5.</t>
  </si>
  <si>
    <t>дератизация и дезинсекция 2 раза в год</t>
  </si>
  <si>
    <t>2.1.6.</t>
  </si>
  <si>
    <t>содержание и обслуживание МОП</t>
  </si>
  <si>
    <t>2.1.7.</t>
  </si>
  <si>
    <t>ресурсы МОП (вода, электроэнергия)</t>
  </si>
  <si>
    <t>МОП у РУК</t>
  </si>
  <si>
    <t>ХВС 2 м3 в месяц с учетом водоотведения</t>
  </si>
  <si>
    <t>ГВС 1 м3 в месяц</t>
  </si>
  <si>
    <t>электроэнергия по МОП в месяц</t>
  </si>
  <si>
    <t>текущий ремонт</t>
  </si>
  <si>
    <t>2.2.</t>
  </si>
  <si>
    <t>Административно-управленческие расходы</t>
  </si>
  <si>
    <t>2.2.1.</t>
  </si>
  <si>
    <t>услуги банка</t>
  </si>
  <si>
    <t>2.2.2.</t>
  </si>
  <si>
    <t>услуги связи</t>
  </si>
  <si>
    <t>2.2.3.</t>
  </si>
  <si>
    <t>канцелярские товары, расходные материалы почтовые расходы</t>
  </si>
  <si>
    <t>2.2.4.</t>
  </si>
  <si>
    <t>хоз. товары, инвентарь, инструменты</t>
  </si>
  <si>
    <t>2.2.5.</t>
  </si>
  <si>
    <t>служебные разъезды</t>
  </si>
  <si>
    <t>2.2.6.</t>
  </si>
  <si>
    <t>обслуживание ККМ</t>
  </si>
  <si>
    <t>2.2.7.</t>
  </si>
  <si>
    <t>юридические услуги</t>
  </si>
  <si>
    <t>2.2.8.</t>
  </si>
  <si>
    <t>обслуживание 1С</t>
  </si>
  <si>
    <t>2.2.9.</t>
  </si>
  <si>
    <t>налог УСН (1% от взносов)</t>
  </si>
  <si>
    <t>2.3.</t>
  </si>
  <si>
    <t>Расходы на оплату труда</t>
  </si>
  <si>
    <t>2.3.1.</t>
  </si>
  <si>
    <t>2.3.2.</t>
  </si>
  <si>
    <t>налог с ФОТ (20,2 %)</t>
  </si>
  <si>
    <t>S 8,9 секции</t>
  </si>
  <si>
    <t>S 6,7,8,9 секции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</si>
</sst>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7">
    <font>
      <sz val="10"/>
      <name val="Arial Cyr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" fontId="2" fillId="2" borderId="3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4" fontId="2" fillId="3" borderId="3" xfId="0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8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14" fontId="0" fillId="0" borderId="4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4" fillId="0" borderId="1" xfId="0" applyFont="1" applyBorder="1" applyAlignment="1">
      <alignment/>
    </xf>
    <xf numFmtId="14" fontId="0" fillId="0" borderId="9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 horizontal="right" vertical="center"/>
    </xf>
    <xf numFmtId="164" fontId="1" fillId="0" borderId="13" xfId="0" applyNumberFormat="1" applyFont="1" applyBorder="1" applyAlignment="1">
      <alignment wrapText="1"/>
    </xf>
    <xf numFmtId="164" fontId="2" fillId="2" borderId="13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0" fillId="4" borderId="16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0" fillId="5" borderId="17" xfId="0" applyNumberForma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3" borderId="21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/>
    </xf>
    <xf numFmtId="164" fontId="3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L37"/>
  <sheetViews>
    <sheetView tabSelected="1" workbookViewId="0" topLeftCell="A1">
      <selection activeCell="G36" sqref="G36"/>
    </sheetView>
  </sheetViews>
  <sheetFormatPr defaultColWidth="9.00390625" defaultRowHeight="12.75"/>
  <cols>
    <col min="1" max="2" width="9.125" style="1" customWidth="1"/>
    <col min="3" max="3" width="10.125" style="1" bestFit="1" customWidth="1"/>
    <col min="4" max="4" width="60.25390625" style="1" customWidth="1"/>
    <col min="5" max="5" width="14.00390625" style="2" customWidth="1"/>
    <col min="6" max="6" width="13.75390625" style="3" bestFit="1" customWidth="1"/>
    <col min="7" max="7" width="14.375" style="1" customWidth="1"/>
    <col min="8" max="8" width="6.125" style="1" customWidth="1"/>
    <col min="9" max="9" width="20.75390625" style="1" bestFit="1" customWidth="1"/>
    <col min="10" max="10" width="10.00390625" style="1" bestFit="1" customWidth="1"/>
    <col min="11" max="11" width="16.25390625" style="1" customWidth="1"/>
    <col min="12" max="16384" width="9.125" style="1" customWidth="1"/>
  </cols>
  <sheetData>
    <row r="1" spans="5:10" ht="12.75">
      <c r="E1" s="2" t="s">
        <v>0</v>
      </c>
      <c r="F1" s="3" t="s">
        <v>73</v>
      </c>
      <c r="G1" s="3" t="s">
        <v>74</v>
      </c>
      <c r="I1" s="4" t="s">
        <v>1</v>
      </c>
      <c r="J1" s="4"/>
    </row>
    <row r="2" spans="4:10" ht="12.75">
      <c r="D2" s="1" t="s">
        <v>2</v>
      </c>
      <c r="E2" s="2">
        <v>12</v>
      </c>
      <c r="F2" s="5">
        <v>10693.49</v>
      </c>
      <c r="G2" s="5">
        <f>10693.49*2</f>
        <v>21386.98</v>
      </c>
      <c r="I2" s="6" t="s">
        <v>4</v>
      </c>
      <c r="J2" s="7" t="s">
        <v>5</v>
      </c>
    </row>
    <row r="3" spans="6:10" ht="13.5" thickBot="1">
      <c r="F3" s="1" t="s">
        <v>3</v>
      </c>
      <c r="G3" s="1" t="s">
        <v>3</v>
      </c>
      <c r="I3" s="8" t="s">
        <v>6</v>
      </c>
      <c r="J3" s="7">
        <v>30000</v>
      </c>
    </row>
    <row r="4" spans="3:10" ht="30" customHeight="1" thickBot="1">
      <c r="C4" s="9" t="s">
        <v>7</v>
      </c>
      <c r="D4" s="10" t="s">
        <v>8</v>
      </c>
      <c r="E4" s="11" t="s">
        <v>9</v>
      </c>
      <c r="F4" s="42" t="s">
        <v>10</v>
      </c>
      <c r="G4" s="42" t="s">
        <v>10</v>
      </c>
      <c r="I4" s="8" t="s">
        <v>11</v>
      </c>
      <c r="J4" s="7">
        <v>20000</v>
      </c>
    </row>
    <row r="5" spans="3:10" ht="15.75" thickBot="1">
      <c r="C5" s="12" t="s">
        <v>12</v>
      </c>
      <c r="D5" s="13" t="s">
        <v>13</v>
      </c>
      <c r="E5" s="14"/>
      <c r="F5" s="43"/>
      <c r="G5" s="43"/>
      <c r="I5" s="8" t="s">
        <v>14</v>
      </c>
      <c r="J5" s="7">
        <v>15000</v>
      </c>
    </row>
    <row r="6" spans="3:10" ht="12.75">
      <c r="C6" s="15" t="s">
        <v>15</v>
      </c>
      <c r="D6" s="16" t="s">
        <v>16</v>
      </c>
      <c r="E6" s="17"/>
      <c r="F6" s="44"/>
      <c r="G6" s="44"/>
      <c r="I6" s="8" t="s">
        <v>17</v>
      </c>
      <c r="J6" s="7">
        <v>15000</v>
      </c>
    </row>
    <row r="7" spans="3:10" ht="13.5" thickBot="1">
      <c r="C7" s="18"/>
      <c r="D7" s="19"/>
      <c r="E7" s="19"/>
      <c r="F7" s="45"/>
      <c r="G7" s="45"/>
      <c r="I7" s="8" t="s">
        <v>18</v>
      </c>
      <c r="J7" s="7">
        <v>5000</v>
      </c>
    </row>
    <row r="8" spans="3:10" ht="15.75" thickBot="1">
      <c r="C8" s="20" t="s">
        <v>19</v>
      </c>
      <c r="D8" s="21" t="s">
        <v>20</v>
      </c>
      <c r="E8" s="22"/>
      <c r="F8" s="58"/>
      <c r="G8" s="58"/>
      <c r="I8" s="8" t="s">
        <v>21</v>
      </c>
      <c r="J8" s="7">
        <v>7000</v>
      </c>
    </row>
    <row r="9" spans="3:10" ht="12.75">
      <c r="C9" s="23" t="s">
        <v>22</v>
      </c>
      <c r="D9" s="24" t="s">
        <v>23</v>
      </c>
      <c r="E9" s="48">
        <v>4300</v>
      </c>
      <c r="F9" s="59">
        <f>E9/F2</f>
        <v>0.40211380942984937</v>
      </c>
      <c r="G9" s="59">
        <f>E9*2/G2</f>
        <v>0.40211380942984937</v>
      </c>
      <c r="I9" s="8" t="s">
        <v>24</v>
      </c>
      <c r="J9" s="7">
        <v>7000</v>
      </c>
    </row>
    <row r="10" spans="3:10" ht="25.5">
      <c r="C10" s="25" t="s">
        <v>25</v>
      </c>
      <c r="D10" s="26" t="s">
        <v>26</v>
      </c>
      <c r="E10" s="49"/>
      <c r="F10" s="59"/>
      <c r="G10" s="59"/>
      <c r="I10" s="8" t="s">
        <v>27</v>
      </c>
      <c r="J10" s="7">
        <v>5000</v>
      </c>
    </row>
    <row r="11" spans="3:10" ht="12.75">
      <c r="C11" s="25"/>
      <c r="D11" s="8" t="s">
        <v>28</v>
      </c>
      <c r="E11" s="49">
        <v>20000</v>
      </c>
      <c r="F11" s="59">
        <f>E11/F2</f>
        <v>1.870296788045811</v>
      </c>
      <c r="G11" s="59">
        <f>E11*2/G2</f>
        <v>1.870296788045811</v>
      </c>
      <c r="I11" s="27" t="s">
        <v>29</v>
      </c>
      <c r="J11" s="7">
        <f>SUM(J1:J10)</f>
        <v>104000</v>
      </c>
    </row>
    <row r="12" spans="3:10" ht="12.75">
      <c r="C12" s="25"/>
      <c r="D12" s="46" t="s">
        <v>30</v>
      </c>
      <c r="E12" s="49">
        <v>11000</v>
      </c>
      <c r="F12" s="59">
        <f>E12/F2</f>
        <v>1.0286632334251962</v>
      </c>
      <c r="G12" s="59">
        <f>E12*2/G2</f>
        <v>1.0286632334251962</v>
      </c>
      <c r="I12" s="27" t="s">
        <v>31</v>
      </c>
      <c r="J12" s="28">
        <f>J11*0.202</f>
        <v>21008</v>
      </c>
    </row>
    <row r="13" spans="3:10" ht="12.75">
      <c r="C13" s="29" t="s">
        <v>32</v>
      </c>
      <c r="D13" s="8" t="s">
        <v>33</v>
      </c>
      <c r="E13" s="50">
        <f>21600*5/12</f>
        <v>9000</v>
      </c>
      <c r="F13" s="59">
        <f>E13/F2</f>
        <v>0.841633554620615</v>
      </c>
      <c r="G13" s="59">
        <f>E13*2/G2</f>
        <v>0.841633554620615</v>
      </c>
      <c r="I13" s="8" t="s">
        <v>29</v>
      </c>
      <c r="J13" s="7">
        <f>J11+J12</f>
        <v>125008</v>
      </c>
    </row>
    <row r="14" spans="3:7" ht="25.5">
      <c r="C14" s="29" t="s">
        <v>34</v>
      </c>
      <c r="D14" s="30" t="s">
        <v>35</v>
      </c>
      <c r="E14" s="47">
        <f>2*120*30.5</f>
        <v>7320</v>
      </c>
      <c r="F14" s="59">
        <f>E14/F2</f>
        <v>0.6845286244247668</v>
      </c>
      <c r="G14" s="59">
        <f>E14*2/G2</f>
        <v>0.6845286244247668</v>
      </c>
    </row>
    <row r="15" spans="3:7" ht="12.75">
      <c r="C15" s="29"/>
      <c r="D15" s="27" t="s">
        <v>36</v>
      </c>
      <c r="E15" s="50">
        <v>5800</v>
      </c>
      <c r="F15" s="59">
        <f>E15/F2</f>
        <v>0.5423860685332852</v>
      </c>
      <c r="G15" s="59">
        <f>E15*2/G2</f>
        <v>0.5423860685332852</v>
      </c>
    </row>
    <row r="16" spans="3:7" ht="12.75">
      <c r="C16" s="29" t="s">
        <v>37</v>
      </c>
      <c r="D16" s="8" t="s">
        <v>38</v>
      </c>
      <c r="E16" s="50">
        <f>13200/12</f>
        <v>1100</v>
      </c>
      <c r="F16" s="59">
        <f>E16/F2</f>
        <v>0.1028663233425196</v>
      </c>
      <c r="G16" s="59">
        <f>E16*2/G2</f>
        <v>0.1028663233425196</v>
      </c>
    </row>
    <row r="17" spans="3:7" ht="12.75">
      <c r="C17" s="29" t="s">
        <v>39</v>
      </c>
      <c r="D17" s="8" t="s">
        <v>40</v>
      </c>
      <c r="E17" s="50">
        <v>5000</v>
      </c>
      <c r="F17" s="59">
        <f>E17/F2</f>
        <v>0.46757419701145275</v>
      </c>
      <c r="G17" s="59">
        <f>E17*2/G2</f>
        <v>0.46757419701145275</v>
      </c>
    </row>
    <row r="18" spans="3:11" ht="12.75">
      <c r="C18" s="29" t="s">
        <v>41</v>
      </c>
      <c r="D18" s="8" t="s">
        <v>42</v>
      </c>
      <c r="E18" s="50"/>
      <c r="F18" s="59"/>
      <c r="G18" s="59"/>
      <c r="K18" s="1" t="s">
        <v>43</v>
      </c>
    </row>
    <row r="19" spans="3:12" ht="15">
      <c r="C19" s="29"/>
      <c r="D19" s="31" t="s">
        <v>44</v>
      </c>
      <c r="E19" s="51">
        <v>40</v>
      </c>
      <c r="F19" s="60">
        <f>E19/F2</f>
        <v>0.0037405935760916223</v>
      </c>
      <c r="G19" s="60">
        <f>E19*2/G2</f>
        <v>0.0037405935760916223</v>
      </c>
      <c r="K19" s="1">
        <f>2.68+3.32</f>
        <v>6</v>
      </c>
      <c r="L19" s="1">
        <f>K19/92</f>
        <v>0.06521739130434782</v>
      </c>
    </row>
    <row r="20" spans="3:12" ht="15">
      <c r="C20" s="29"/>
      <c r="D20" s="31" t="s">
        <v>45</v>
      </c>
      <c r="E20" s="51">
        <v>100</v>
      </c>
      <c r="F20" s="60">
        <f>E20/F2</f>
        <v>0.009351483940229055</v>
      </c>
      <c r="G20" s="60">
        <f>E20*2/G2</f>
        <v>0.009351483940229055</v>
      </c>
      <c r="K20" s="1">
        <v>4.99</v>
      </c>
      <c r="L20" s="1">
        <f>K20/92</f>
        <v>0.05423913043478261</v>
      </c>
    </row>
    <row r="21" spans="3:12" ht="15">
      <c r="C21" s="29"/>
      <c r="D21" s="31" t="s">
        <v>46</v>
      </c>
      <c r="E21" s="51">
        <v>10000</v>
      </c>
      <c r="F21" s="60">
        <f>E21/F2</f>
        <v>0.9351483940229055</v>
      </c>
      <c r="G21" s="60">
        <f>E21*2/G2</f>
        <v>0.9351483940229055</v>
      </c>
      <c r="K21" s="1">
        <v>125.85</v>
      </c>
      <c r="L21" s="1">
        <f>K21/92</f>
        <v>1.3679347826086956</v>
      </c>
    </row>
    <row r="22" spans="3:12" ht="13.5" thickBot="1">
      <c r="C22" s="32"/>
      <c r="D22" s="33" t="s">
        <v>47</v>
      </c>
      <c r="E22" s="52">
        <v>10000</v>
      </c>
      <c r="F22" s="59">
        <f>E22/F2</f>
        <v>0.9351483940229055</v>
      </c>
      <c r="G22" s="59">
        <f>E22*2/G2</f>
        <v>0.9351483940229055</v>
      </c>
      <c r="L22" s="1">
        <f>L19+L20+L21+17.85</f>
        <v>19.33739130434783</v>
      </c>
    </row>
    <row r="23" spans="3:7" ht="15.75" thickBot="1">
      <c r="C23" s="20" t="s">
        <v>48</v>
      </c>
      <c r="D23" s="21" t="s">
        <v>49</v>
      </c>
      <c r="E23" s="53"/>
      <c r="F23" s="53"/>
      <c r="G23" s="53"/>
    </row>
    <row r="24" spans="3:7" ht="12.75">
      <c r="C24" s="34" t="s">
        <v>50</v>
      </c>
      <c r="D24" s="16" t="s">
        <v>51</v>
      </c>
      <c r="E24" s="54">
        <v>300</v>
      </c>
      <c r="F24" s="59">
        <f>E24/F2</f>
        <v>0.028054451820687165</v>
      </c>
      <c r="G24" s="59">
        <f>E24/G2</f>
        <v>0.014027225910343583</v>
      </c>
    </row>
    <row r="25" spans="3:7" ht="12.75">
      <c r="C25" s="35" t="s">
        <v>52</v>
      </c>
      <c r="D25" s="8" t="s">
        <v>53</v>
      </c>
      <c r="E25" s="50">
        <v>2000</v>
      </c>
      <c r="F25" s="59">
        <f>E25/F2</f>
        <v>0.1870296788045811</v>
      </c>
      <c r="G25" s="59">
        <f>E25/G2</f>
        <v>0.09351483940229055</v>
      </c>
    </row>
    <row r="26" spans="3:7" ht="12.75">
      <c r="C26" s="35" t="s">
        <v>54</v>
      </c>
      <c r="D26" s="8" t="s">
        <v>55</v>
      </c>
      <c r="E26" s="50">
        <v>1500</v>
      </c>
      <c r="F26" s="59">
        <f>E26/F2</f>
        <v>0.14027225910343583</v>
      </c>
      <c r="G26" s="59">
        <f>E26*2/G2</f>
        <v>0.14027225910343583</v>
      </c>
    </row>
    <row r="27" spans="3:7" ht="12.75">
      <c r="C27" s="35" t="s">
        <v>56</v>
      </c>
      <c r="D27" s="8" t="s">
        <v>57</v>
      </c>
      <c r="E27" s="50">
        <v>3000</v>
      </c>
      <c r="F27" s="59">
        <f>E27/F2</f>
        <v>0.28054451820687165</v>
      </c>
      <c r="G27" s="59">
        <f>E27*2/G2</f>
        <v>0.28054451820687165</v>
      </c>
    </row>
    <row r="28" spans="3:7" ht="12.75">
      <c r="C28" s="35" t="s">
        <v>58</v>
      </c>
      <c r="D28" s="8" t="s">
        <v>59</v>
      </c>
      <c r="E28" s="50">
        <v>2000</v>
      </c>
      <c r="F28" s="59">
        <f>E28/F2</f>
        <v>0.1870296788045811</v>
      </c>
      <c r="G28" s="59">
        <f>E28/G2</f>
        <v>0.09351483940229055</v>
      </c>
    </row>
    <row r="29" spans="3:7" ht="15">
      <c r="C29" s="35" t="s">
        <v>60</v>
      </c>
      <c r="D29" s="36" t="s">
        <v>61</v>
      </c>
      <c r="E29" s="55">
        <v>0</v>
      </c>
      <c r="F29" s="59"/>
      <c r="G29" s="59"/>
    </row>
    <row r="30" spans="3:7" ht="12.75">
      <c r="C30" s="35" t="s">
        <v>62</v>
      </c>
      <c r="D30" s="8" t="s">
        <v>63</v>
      </c>
      <c r="E30" s="50">
        <v>2000</v>
      </c>
      <c r="F30" s="59">
        <f>E30/F2</f>
        <v>0.1870296788045811</v>
      </c>
      <c r="G30" s="59">
        <f>E30/G2</f>
        <v>0.09351483940229055</v>
      </c>
    </row>
    <row r="31" spans="3:7" ht="15">
      <c r="C31" s="35" t="s">
        <v>64</v>
      </c>
      <c r="D31" s="36" t="s">
        <v>65</v>
      </c>
      <c r="E31" s="55">
        <v>0</v>
      </c>
      <c r="F31" s="59"/>
      <c r="G31" s="59"/>
    </row>
    <row r="32" spans="3:7" ht="15.75" thickBot="1">
      <c r="C32" s="37" t="s">
        <v>66</v>
      </c>
      <c r="D32" s="38" t="s">
        <v>67</v>
      </c>
      <c r="E32" s="56">
        <f>(E9+E11+E12+E13+E14+E15+E16+E17+E19+E20+E21+E34+E35)*0.01</f>
        <v>1986.68</v>
      </c>
      <c r="F32" s="59">
        <f>E32/F2</f>
        <v>0.1857840611437426</v>
      </c>
      <c r="G32" s="59">
        <f>E32*2/G2</f>
        <v>0.1857840611437426</v>
      </c>
    </row>
    <row r="33" spans="3:7" ht="15.75" thickBot="1">
      <c r="C33" s="20" t="s">
        <v>68</v>
      </c>
      <c r="D33" s="21" t="s">
        <v>69</v>
      </c>
      <c r="E33" s="53"/>
      <c r="F33" s="53"/>
      <c r="G33" s="53"/>
    </row>
    <row r="34" spans="3:7" ht="12.75">
      <c r="C34" s="15" t="s">
        <v>70</v>
      </c>
      <c r="D34" s="16" t="s">
        <v>4</v>
      </c>
      <c r="E34" s="54">
        <f>J11</f>
        <v>104000</v>
      </c>
      <c r="F34" s="59">
        <f>E34/F2</f>
        <v>9.725543297838218</v>
      </c>
      <c r="G34" s="59">
        <f>E34/G2</f>
        <v>4.862771648919109</v>
      </c>
    </row>
    <row r="35" spans="3:7" ht="12.75">
      <c r="C35" s="29" t="s">
        <v>71</v>
      </c>
      <c r="D35" s="8" t="s">
        <v>72</v>
      </c>
      <c r="E35" s="50">
        <f>E34*0.202</f>
        <v>21008</v>
      </c>
      <c r="F35" s="59">
        <f>E35/F2</f>
        <v>1.96455974616332</v>
      </c>
      <c r="G35" s="59">
        <f>E35/G2</f>
        <v>0.98227987308166</v>
      </c>
    </row>
    <row r="36" spans="3:7" ht="15.75" thickBot="1">
      <c r="C36" s="39" t="s">
        <v>29</v>
      </c>
      <c r="D36" s="40"/>
      <c r="E36" s="57">
        <f>SUM(E8:E35)</f>
        <v>221454.68</v>
      </c>
      <c r="F36" s="61">
        <f>E36/F2</f>
        <v>20.709298835085644</v>
      </c>
      <c r="G36" s="61">
        <f>SUM(G8:G35)</f>
        <v>14.569675568967662</v>
      </c>
    </row>
    <row r="37" ht="12.75">
      <c r="E37" s="41"/>
    </row>
  </sheetData>
  <mergeCells count="2">
    <mergeCell ref="I1:J1"/>
    <mergeCell ref="C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aktiw0</dc:creator>
  <cp:keywords/>
  <dc:description/>
  <cp:lastModifiedBy>aktiw0</cp:lastModifiedBy>
  <dcterms:created xsi:type="dcterms:W3CDTF">2013-02-21T04:58:20Z</dcterms:created>
  <dcterms:modified xsi:type="dcterms:W3CDTF">2013-02-21T05:05:26Z</dcterms:modified>
  <cp:category/>
  <cp:version/>
  <cp:contentType/>
  <cp:contentStatus/>
</cp:coreProperties>
</file>